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260" windowHeight="13620" tabRatio="500" activeTab="0"/>
  </bookViews>
  <sheets>
    <sheet name="All" sheetId="1" r:id="rId1"/>
    <sheet name="USA b-t-b" sheetId="2" r:id="rId2"/>
    <sheet name="UK b-t-b" sheetId="3" r:id="rId3"/>
    <sheet name="USA stag" sheetId="4" r:id="rId4"/>
    <sheet name="UK stag" sheetId="5" r:id="rId5"/>
  </sheets>
  <definedNames/>
  <calcPr fullCalcOnLoad="1"/>
</workbook>
</file>

<file path=xl/sharedStrings.xml><?xml version="1.0" encoding="utf-8"?>
<sst xmlns="http://schemas.openxmlformats.org/spreadsheetml/2006/main" count="176" uniqueCount="119">
  <si>
    <t>Values of firm disappearances (£ million)</t>
  </si>
  <si>
    <t>Values of firm disappearances (£ million) (mid-range)</t>
  </si>
  <si>
    <t>Values of firm disappearances (£ million) (low)</t>
  </si>
  <si>
    <t>Values of firm disappearances (£ million) (high)</t>
  </si>
  <si>
    <t>Gross fixed capital formation</t>
  </si>
  <si>
    <t>Value, £ million</t>
  </si>
  <si>
    <t>Feinstein/Mitchell</t>
  </si>
  <si>
    <t>Gross domestic fixed capital formation</t>
  </si>
  <si>
    <t>Mergers and acquisitions in the UK by UK companies</t>
  </si>
  <si>
    <t>ONS</t>
  </si>
  <si>
    <t>Spliced</t>
  </si>
  <si>
    <t>Concept:</t>
  </si>
  <si>
    <t>UK manufacturing industry</t>
  </si>
  <si>
    <t>Transactions in the UK by overseas companies</t>
  </si>
  <si>
    <t>Measure:</t>
  </si>
  <si>
    <t>Number of firm disappearances by merger</t>
  </si>
  <si>
    <t>Mergers and acquisitions</t>
  </si>
  <si>
    <t>Conant</t>
  </si>
  <si>
    <t>Nelson</t>
  </si>
  <si>
    <t>Eis</t>
  </si>
  <si>
    <t>Mergerstat Review</t>
  </si>
  <si>
    <t>US Census Bureau</t>
  </si>
  <si>
    <t>Thomson Financial</t>
  </si>
  <si>
    <t>Concept:</t>
  </si>
  <si>
    <t>Industrial consolidations</t>
  </si>
  <si>
    <t>Acquisitions and consolidations in manufacturing and mining</t>
  </si>
  <si>
    <t>Mergers in manufacturing and mining</t>
  </si>
  <si>
    <t>Mergers and acquisitions in manufacturing and mining</t>
  </si>
  <si>
    <t>Mergers and acquisitions in all sectors</t>
  </si>
  <si>
    <t>Mergers and acquisitions in manufacturing and mining worth over $1 million</t>
  </si>
  <si>
    <t>Divestitures</t>
  </si>
  <si>
    <t>Measure:</t>
  </si>
  <si>
    <t>Number</t>
  </si>
  <si>
    <t>Number of disappearances</t>
  </si>
  <si>
    <t>Value ($ billions)</t>
  </si>
  <si>
    <t>Mergers values ($ millions)</t>
  </si>
  <si>
    <t>Total capitalization, Stocks and Bonds ($ millions)</t>
  </si>
  <si>
    <t>Assets of acquired companies ($ billions)</t>
  </si>
  <si>
    <t>Gross fixed capital formation</t>
  </si>
  <si>
    <t>Kuznets</t>
  </si>
  <si>
    <t>BEA</t>
  </si>
  <si>
    <t>Spliced</t>
  </si>
  <si>
    <t>Gross fixed capital formation</t>
  </si>
  <si>
    <t>Value ($ billion)</t>
  </si>
  <si>
    <t>Gross private domestic fixed investment</t>
  </si>
  <si>
    <t>Mergers and acquisitions (including divestitures) involving US companies</t>
  </si>
  <si>
    <t>Mergers and acquisitions (including divestitures)</t>
  </si>
  <si>
    <t>Mergers and acquisitions (excluding divestitures)</t>
  </si>
  <si>
    <t>Lamoreaux 2006: Series Ch430; US Census Bureau 2006: Table 751</t>
  </si>
  <si>
    <t>Lamoreaux 2006: Series Ch431; US Census Bureau 2006: Table 751</t>
  </si>
  <si>
    <t>Lamoreaux 2006: Series Ch432; US Census Bureau 2006: Table 751</t>
  </si>
  <si>
    <t>Lamoreaux 2006: Series Ch433; US Census Bureau 2006: Table 751</t>
  </si>
  <si>
    <t>Calculation</t>
  </si>
  <si>
    <t>Mergers and acquisitions in the USA (with disclosed value)</t>
  </si>
  <si>
    <t>Thomson ONE Banker</t>
  </si>
  <si>
    <t>Source:</t>
  </si>
  <si>
    <t>Name:</t>
  </si>
  <si>
    <t>Total merger capitalizations ($ millions)</t>
  </si>
  <si>
    <t>Source</t>
  </si>
  <si>
    <t>Conant 1901: 12</t>
  </si>
  <si>
    <t>Nelson 1959: 154, Table B-7</t>
  </si>
  <si>
    <t>Nelson 1959: 145, Table B-3</t>
  </si>
  <si>
    <t>Eis 1969: 271, Table 1</t>
  </si>
  <si>
    <t>Lamoreaux 2006: Series Ch422</t>
  </si>
  <si>
    <t>Lamoreaux 2006: Series Ch423</t>
  </si>
  <si>
    <t>Thorpe &amp; FTC</t>
  </si>
  <si>
    <t>FTC large</t>
  </si>
  <si>
    <t>FTC all</t>
  </si>
  <si>
    <t>Lamoreaux 2006: Series Ch428</t>
  </si>
  <si>
    <t>Lamoreaux 2006: Series Ch429</t>
  </si>
  <si>
    <t>Name</t>
  </si>
  <si>
    <t>Hannah</t>
  </si>
  <si>
    <t>UK Actuaries General Index</t>
  </si>
  <si>
    <t>Share indices</t>
  </si>
  <si>
    <t>Government Statistical Office</t>
  </si>
  <si>
    <t>ONS</t>
  </si>
  <si>
    <t>Industrial and commercial companies</t>
  </si>
  <si>
    <t>Value of acquisitions or disposals, £ million (DUCM)</t>
  </si>
  <si>
    <t>Values of firm disappearances/GFCF</t>
  </si>
  <si>
    <t>Mergers and acquisitions in the UK by UK and overseas companies</t>
  </si>
  <si>
    <t>Gross fixed capital formation, Variant III</t>
  </si>
  <si>
    <t>Value ($ million)</t>
  </si>
  <si>
    <t>Buy-to-build indicators</t>
  </si>
  <si>
    <t>Values of firm disappearances (mid-range)/GFCF</t>
  </si>
  <si>
    <t>Expenditure/GFCF</t>
  </si>
  <si>
    <t>Value of acquisitions or disposals/GFCF</t>
  </si>
  <si>
    <t>Gross private domestic fixed investment</t>
  </si>
  <si>
    <t>Table 1.5.5, line 27</t>
  </si>
  <si>
    <r>
      <t>Mergerstat Review</t>
    </r>
    <r>
      <rPr>
        <sz val="10"/>
        <rFont val="Arial"/>
        <family val="0"/>
      </rPr>
      <t xml:space="preserve"> 1991 &amp; 2006</t>
    </r>
  </si>
  <si>
    <t>Value ($ millions)</t>
  </si>
  <si>
    <t>Share prices</t>
  </si>
  <si>
    <t>Spliced buy-to-build indicator</t>
  </si>
  <si>
    <t>Values of firm disappearances  (low)/GFCF</t>
  </si>
  <si>
    <t>Values of firm disappearances (high)/GFCF</t>
  </si>
  <si>
    <t>UK</t>
  </si>
  <si>
    <t>Unemployment</t>
  </si>
  <si>
    <t>Inflation</t>
  </si>
  <si>
    <t>Stagflation</t>
  </si>
  <si>
    <t>Table T-8</t>
  </si>
  <si>
    <t>Calculation</t>
  </si>
  <si>
    <t>Shiller</t>
  </si>
  <si>
    <t>S&amp;P Composite Index</t>
  </si>
  <si>
    <t>Hannah 1983: 167-78</t>
  </si>
  <si>
    <t>ONS n.d.: Series AIHA</t>
  </si>
  <si>
    <t>ONS n.d.: Series DUCM</t>
  </si>
  <si>
    <t>ONS n.d.: Series CBAU</t>
  </si>
  <si>
    <t>Value of acquisitions, £ million</t>
  </si>
  <si>
    <t>Mitchell 1988: 831-35</t>
  </si>
  <si>
    <t>ONS n.d.: Series NPQS</t>
  </si>
  <si>
    <t>ONS n.d.: Series CBCQ</t>
  </si>
  <si>
    <t>Gross Fixed Capital Formation</t>
  </si>
  <si>
    <t>Global Financial Data n.d.: Series GBAINDXW</t>
  </si>
  <si>
    <t>Johnson and Williamson (2013) and BEA (n.d.)</t>
  </si>
  <si>
    <t>US Bureau of the Census (1975: I, 135, Series D86; n.d.)</t>
  </si>
  <si>
    <t>Unemployed as % of the workforce</t>
  </si>
  <si>
    <t>Annual % change in the GDP deflator</t>
  </si>
  <si>
    <t>USA</t>
  </si>
  <si>
    <t>Stagflation Index</t>
  </si>
  <si>
    <t>Note: This workbook contains the calculations described in Joseph Francis, 'The Buy-to-Build Indicator: New Estimates for Britain and the United States'.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</si>
</sst>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#,##0.000000"/>
    <numFmt numFmtId="167" formatCode="#,##0.00000000"/>
    <numFmt numFmtId="168" formatCode="#,##0.000000000"/>
    <numFmt numFmtId="169" formatCode="#,##0.000000000000000"/>
  </numFmts>
  <fonts count="35">
    <font>
      <sz val="10"/>
      <name val="Verdana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name val="Arial"/>
      <family val="0"/>
    </font>
    <font>
      <sz val="8"/>
      <name val="Verdana"/>
      <family val="0"/>
    </font>
    <font>
      <b/>
      <i/>
      <sz val="12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4"/>
      <name val="Verdana"/>
      <family val="0"/>
    </font>
    <font>
      <i/>
      <sz val="10"/>
      <name val="Arial"/>
      <family val="0"/>
    </font>
    <font>
      <b/>
      <sz val="10"/>
      <name val="Arial"/>
      <family val="2"/>
    </font>
    <font>
      <sz val="12"/>
      <color indexed="63"/>
      <name val="Arial"/>
      <family val="0"/>
    </font>
    <font>
      <b/>
      <sz val="12"/>
      <color indexed="10"/>
      <name val="Arial"/>
      <family val="0"/>
    </font>
    <font>
      <sz val="12"/>
      <color indexed="8"/>
      <name val="Arial"/>
      <family val="0"/>
    </font>
    <font>
      <b/>
      <sz val="12"/>
      <color indexed="60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9" fillId="0" borderId="0" xfId="56" applyFont="1">
      <alignment/>
      <protection/>
    </xf>
    <xf numFmtId="0" fontId="2" fillId="0" borderId="0" xfId="56">
      <alignment/>
      <protection/>
    </xf>
    <xf numFmtId="0" fontId="5" fillId="0" borderId="0" xfId="56" applyFont="1" applyAlignment="1">
      <alignment wrapText="1"/>
      <protection/>
    </xf>
    <xf numFmtId="0" fontId="11" fillId="0" borderId="0" xfId="56" applyFont="1" applyAlignment="1">
      <alignment wrapText="1"/>
      <protection/>
    </xf>
    <xf numFmtId="0" fontId="3" fillId="0" borderId="0" xfId="56" applyFont="1">
      <alignment/>
      <protection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5" fontId="14" fillId="0" borderId="0" xfId="39" applyNumberFormat="1" applyFont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64" fontId="7" fillId="3" borderId="0" xfId="0" applyNumberFormat="1" applyFont="1" applyFill="1" applyBorder="1" applyAlignment="1">
      <alignment/>
    </xf>
    <xf numFmtId="165" fontId="7" fillId="0" borderId="0" xfId="0" applyNumberFormat="1" applyFont="1" applyBorder="1" applyAlignment="1">
      <alignment/>
    </xf>
    <xf numFmtId="164" fontId="7" fillId="2" borderId="0" xfId="0" applyNumberFormat="1" applyFont="1" applyFill="1" applyBorder="1" applyAlignment="1">
      <alignment/>
    </xf>
    <xf numFmtId="167" fontId="7" fillId="0" borderId="0" xfId="0" applyNumberFormat="1" applyFont="1" applyBorder="1" applyAlignment="1">
      <alignment/>
    </xf>
    <xf numFmtId="165" fontId="7" fillId="3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65" fontId="7" fillId="15" borderId="0" xfId="0" applyNumberFormat="1" applyFont="1" applyFill="1" applyBorder="1" applyAlignment="1">
      <alignment/>
    </xf>
    <xf numFmtId="169" fontId="7" fillId="0" borderId="0" xfId="0" applyNumberFormat="1" applyFont="1" applyBorder="1" applyAlignment="1">
      <alignment/>
    </xf>
    <xf numFmtId="164" fontId="7" fillId="5" borderId="0" xfId="0" applyNumberFormat="1" applyFont="1" applyFill="1" applyBorder="1" applyAlignment="1">
      <alignment/>
    </xf>
    <xf numFmtId="165" fontId="13" fillId="0" borderId="0" xfId="39" applyNumberFormat="1" applyFont="1" applyBorder="1" applyAlignment="1">
      <alignment/>
    </xf>
    <xf numFmtId="165" fontId="14" fillId="0" borderId="0" xfId="39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5" fontId="7" fillId="13" borderId="0" xfId="0" applyNumberFormat="1" applyFont="1" applyFill="1" applyBorder="1" applyAlignment="1">
      <alignment/>
    </xf>
    <xf numFmtId="165" fontId="7" fillId="0" borderId="0" xfId="0" applyNumberFormat="1" applyFont="1" applyBorder="1" applyAlignment="1">
      <alignment horizontal="right" wrapText="1"/>
    </xf>
    <xf numFmtId="168" fontId="7" fillId="0" borderId="0" xfId="0" applyNumberFormat="1" applyFont="1" applyBorder="1" applyAlignment="1">
      <alignment/>
    </xf>
    <xf numFmtId="165" fontId="7" fillId="23" borderId="0" xfId="0" applyNumberFormat="1" applyFont="1" applyFill="1" applyBorder="1" applyAlignment="1">
      <alignment/>
    </xf>
    <xf numFmtId="165" fontId="15" fillId="0" borderId="0" xfId="0" applyNumberFormat="1" applyFont="1" applyBorder="1" applyAlignment="1">
      <alignment/>
    </xf>
    <xf numFmtId="1" fontId="7" fillId="3" borderId="0" xfId="0" applyNumberFormat="1" applyFont="1" applyFill="1" applyAlignment="1">
      <alignment/>
    </xf>
    <xf numFmtId="164" fontId="7" fillId="4" borderId="0" xfId="0" applyNumberFormat="1" applyFont="1" applyFill="1" applyAlignment="1">
      <alignment/>
    </xf>
    <xf numFmtId="165" fontId="16" fillId="0" borderId="0" xfId="39" applyNumberFormat="1" applyFont="1" applyAlignment="1">
      <alignment/>
    </xf>
    <xf numFmtId="1" fontId="7" fillId="0" borderId="0" xfId="0" applyNumberFormat="1" applyFont="1" applyFill="1" applyAlignment="1">
      <alignment/>
    </xf>
    <xf numFmtId="0" fontId="7" fillId="0" borderId="7" xfId="0" applyFont="1" applyBorder="1" applyAlignment="1">
      <alignment horizontal="right" wrapText="1"/>
    </xf>
    <xf numFmtId="164" fontId="7" fillId="15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Alignment="1">
      <alignment/>
    </xf>
    <xf numFmtId="0" fontId="7" fillId="0" borderId="0" xfId="0" applyFont="1" applyFill="1" applyBorder="1" applyAlignment="1">
      <alignment horizontal="right" wrapText="1"/>
    </xf>
    <xf numFmtId="0" fontId="7" fillId="8" borderId="7" xfId="0" applyFont="1" applyFill="1" applyBorder="1" applyAlignment="1">
      <alignment horizontal="right" wrapText="1"/>
    </xf>
    <xf numFmtId="0" fontId="7" fillId="8" borderId="0" xfId="0" applyFont="1" applyFill="1" applyAlignment="1">
      <alignment/>
    </xf>
    <xf numFmtId="0" fontId="17" fillId="0" borderId="0" xfId="56" applyFont="1">
      <alignment/>
      <protection/>
    </xf>
    <xf numFmtId="0" fontId="7" fillId="0" borderId="0" xfId="56" applyFont="1">
      <alignment/>
      <protection/>
    </xf>
    <xf numFmtId="164" fontId="15" fillId="0" borderId="0" xfId="56" applyNumberFormat="1" applyFont="1">
      <alignment/>
      <protection/>
    </xf>
    <xf numFmtId="2" fontId="18" fillId="0" borderId="0" xfId="56" applyNumberFormat="1" applyFont="1" applyAlignment="1">
      <alignment wrapText="1"/>
      <protection/>
    </xf>
    <xf numFmtId="0" fontId="18" fillId="0" borderId="0" xfId="56" applyFont="1" applyAlignment="1">
      <alignment wrapText="1"/>
      <protection/>
    </xf>
    <xf numFmtId="164" fontId="15" fillId="0" borderId="0" xfId="56" applyNumberFormat="1" applyFont="1" applyAlignment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3" sqref="F23"/>
    </sheetView>
  </sheetViews>
  <sheetFormatPr defaultColWidth="11.00390625" defaultRowHeight="12.75"/>
  <sheetData>
    <row r="1" spans="1:5" ht="15">
      <c r="A1" s="23" t="s">
        <v>118</v>
      </c>
      <c r="B1" s="23"/>
      <c r="C1" s="23"/>
      <c r="D1" s="23"/>
      <c r="E1" s="23"/>
    </row>
    <row r="2" spans="1:5" ht="15">
      <c r="A2" s="23"/>
      <c r="B2" s="23"/>
      <c r="C2" s="23"/>
      <c r="D2" s="23"/>
      <c r="E2" s="23"/>
    </row>
    <row r="3" spans="1:5" ht="15">
      <c r="A3" s="23"/>
      <c r="B3" s="23" t="s">
        <v>82</v>
      </c>
      <c r="C3" s="23"/>
      <c r="D3" s="23" t="s">
        <v>117</v>
      </c>
      <c r="E3" s="23"/>
    </row>
    <row r="4" spans="1:5" ht="15">
      <c r="A4" s="23"/>
      <c r="B4" s="23" t="s">
        <v>94</v>
      </c>
      <c r="C4" s="23" t="s">
        <v>116</v>
      </c>
      <c r="D4" s="23" t="s">
        <v>94</v>
      </c>
      <c r="E4" s="23" t="s">
        <v>116</v>
      </c>
    </row>
    <row r="5" spans="1:5" ht="15">
      <c r="A5" s="23">
        <v>1880</v>
      </c>
      <c r="B5" s="24">
        <f>'UK b-t-b'!Z6</f>
        <v>0.19306879911260544</v>
      </c>
      <c r="C5" s="24"/>
      <c r="D5" s="24">
        <f>'UK stag'!D5</f>
        <v>-0.5143258426966294</v>
      </c>
      <c r="E5" s="24"/>
    </row>
    <row r="6" spans="1:5" ht="15">
      <c r="A6" s="23">
        <v>1881</v>
      </c>
      <c r="B6" s="24">
        <f>'UK b-t-b'!Z7</f>
        <v>0.7851128801644933</v>
      </c>
      <c r="C6" s="24"/>
      <c r="D6" s="24">
        <f>'UK stag'!D6</f>
        <v>-0.6731039325842698</v>
      </c>
      <c r="E6" s="24"/>
    </row>
    <row r="7" spans="1:5" ht="15">
      <c r="A7" s="23">
        <v>1882</v>
      </c>
      <c r="B7" s="24">
        <f>'UK b-t-b'!Z8</f>
        <v>3.1926558689620843</v>
      </c>
      <c r="C7" s="24"/>
      <c r="D7" s="24">
        <f>'UK stag'!D7</f>
        <v>-0.647548845944083</v>
      </c>
      <c r="E7" s="24"/>
    </row>
    <row r="8" spans="1:5" ht="15">
      <c r="A8" s="23">
        <v>1883</v>
      </c>
      <c r="B8" s="24">
        <f>'UK b-t-b'!Z9</f>
        <v>0.3656347169035183</v>
      </c>
      <c r="C8" s="24"/>
      <c r="D8" s="24">
        <f>'UK stag'!D8</f>
        <v>-1.165976005483701</v>
      </c>
      <c r="E8" s="24"/>
    </row>
    <row r="9" spans="1:5" ht="15">
      <c r="A9" s="23">
        <v>1884</v>
      </c>
      <c r="B9" s="24">
        <f>'UK b-t-b'!Z10</f>
        <v>0.48584379436025127</v>
      </c>
      <c r="C9" s="24"/>
      <c r="D9" s="24">
        <f>'UK stag'!D9</f>
        <v>-0.5243542813798818</v>
      </c>
      <c r="E9" s="24"/>
    </row>
    <row r="10" spans="1:5" ht="15">
      <c r="A10" s="23">
        <v>1885</v>
      </c>
      <c r="B10" s="24">
        <f>'UK b-t-b'!Z11</f>
        <v>0.6455737970327745</v>
      </c>
      <c r="C10" s="24"/>
      <c r="D10" s="24">
        <f>'UK stag'!D10</f>
        <v>-0.27475892686068176</v>
      </c>
      <c r="E10" s="24"/>
    </row>
    <row r="11" spans="1:5" ht="15">
      <c r="A11" s="23">
        <v>1886</v>
      </c>
      <c r="B11" s="24">
        <f>'UK b-t-b'!Z12</f>
        <v>0.7291186413546629</v>
      </c>
      <c r="C11" s="24"/>
      <c r="D11" s="24">
        <f>'UK stag'!D11</f>
        <v>-0.04733146067415772</v>
      </c>
      <c r="E11" s="24"/>
    </row>
    <row r="12" spans="1:5" ht="15">
      <c r="A12" s="23">
        <v>1887</v>
      </c>
      <c r="B12" s="24">
        <f>'UK b-t-b'!Z13</f>
        <v>1.201067529363301</v>
      </c>
      <c r="C12" s="24">
        <f>'USA b-t-b'!AL13</f>
        <v>10.72752053102392</v>
      </c>
      <c r="D12" s="24">
        <f>'UK stag'!D12</f>
        <v>-0.29016853932584297</v>
      </c>
      <c r="E12" s="24"/>
    </row>
    <row r="13" spans="1:5" ht="15">
      <c r="A13" s="23">
        <v>1888</v>
      </c>
      <c r="B13" s="24">
        <f>'UK b-t-b'!Z14</f>
        <v>12.16547955297317</v>
      </c>
      <c r="C13" s="24">
        <f>'USA b-t-b'!AL14</f>
        <v>1.2772043668391821</v>
      </c>
      <c r="D13" s="24">
        <f>'UK stag'!D13</f>
        <v>-0.39746788632789337</v>
      </c>
      <c r="E13" s="24"/>
    </row>
    <row r="14" spans="1:5" ht="15">
      <c r="A14" s="23">
        <v>1889</v>
      </c>
      <c r="B14" s="24">
        <f>'UK b-t-b'!Z15</f>
        <v>3.511921455858293</v>
      </c>
      <c r="C14" s="24">
        <f>'USA b-t-b'!AL15</f>
        <v>7.815971919935687</v>
      </c>
      <c r="D14" s="24">
        <f>'UK stag'!D14</f>
        <v>-0.5171254047056033</v>
      </c>
      <c r="E14" s="24"/>
    </row>
    <row r="15" spans="1:5" ht="15">
      <c r="A15" s="23">
        <v>1890</v>
      </c>
      <c r="B15" s="24">
        <f>'UK b-t-b'!Z16</f>
        <v>17.345228056125865</v>
      </c>
      <c r="C15" s="24">
        <f>'USA b-t-b'!AL16</f>
        <v>5.990303354144587</v>
      </c>
      <c r="D15" s="24">
        <f>'UK stag'!D15</f>
        <v>-0.5229771792942759</v>
      </c>
      <c r="E15" s="24">
        <f>'USA stag'!D16</f>
        <v>-0.8251208843279789</v>
      </c>
    </row>
    <row r="16" spans="1:5" ht="15">
      <c r="A16" s="23">
        <v>1891</v>
      </c>
      <c r="B16" s="24">
        <f>'UK b-t-b'!Z17</f>
        <v>1.5445503929008435</v>
      </c>
      <c r="C16" s="24">
        <f>'USA b-t-b'!AL17</f>
        <v>6.8068467016122804</v>
      </c>
      <c r="D16" s="24">
        <f>'UK stag'!D16</f>
        <v>-0.94837140923543</v>
      </c>
      <c r="E16" s="24">
        <f>'USA stag'!D17</f>
        <v>-0.45255598343926234</v>
      </c>
    </row>
    <row r="17" spans="1:5" ht="15">
      <c r="A17" s="23">
        <v>1892</v>
      </c>
      <c r="B17" s="24">
        <f>'UK b-t-b'!Z18</f>
        <v>1.3389678753272356</v>
      </c>
      <c r="C17" s="24">
        <f>'USA b-t-b'!AL18</f>
        <v>6.561718842510899</v>
      </c>
      <c r="D17" s="24">
        <f>'UK stag'!D17</f>
        <v>-0.5520296687798286</v>
      </c>
      <c r="E17" s="24">
        <f>'USA stag'!D18</f>
        <v>-0.5897109046204811</v>
      </c>
    </row>
    <row r="18" spans="1:5" ht="15">
      <c r="A18" s="23">
        <v>1893</v>
      </c>
      <c r="B18" s="24">
        <f>'UK b-t-b'!Z19</f>
        <v>0.3790525046797941</v>
      </c>
      <c r="C18" s="24">
        <f>'USA b-t-b'!AL19</f>
        <v>10.16179599942951</v>
      </c>
      <c r="D18" s="24">
        <f>'UK stag'!D18</f>
        <v>-0.15761797508425102</v>
      </c>
      <c r="E18" s="24">
        <f>'USA stag'!D19</f>
        <v>-0.15014615997874053</v>
      </c>
    </row>
    <row r="19" spans="1:5" ht="15">
      <c r="A19" s="23">
        <v>1894</v>
      </c>
      <c r="B19" s="24">
        <f>'UK b-t-b'!Z20</f>
        <v>0.7444454596413975</v>
      </c>
      <c r="C19" s="24">
        <f>'USA b-t-b'!AL20</f>
        <v>1.4010920070134523</v>
      </c>
      <c r="D19" s="24">
        <f>'UK stag'!D19</f>
        <v>-0.355547752808989</v>
      </c>
      <c r="E19" s="24">
        <f>'USA stag'!D20</f>
        <v>-0.31077731541512554</v>
      </c>
    </row>
    <row r="20" spans="1:5" ht="15">
      <c r="A20" s="23">
        <v>1895</v>
      </c>
      <c r="B20" s="24">
        <f>'UK b-t-b'!Z21</f>
        <v>1.6167413351777309</v>
      </c>
      <c r="C20" s="24">
        <f>'USA b-t-b'!AL21</f>
        <v>2.0722032623783684</v>
      </c>
      <c r="D20" s="24">
        <f>'UK stag'!D20</f>
        <v>-0.4582865168539328</v>
      </c>
      <c r="E20" s="24">
        <f>'USA stag'!D21</f>
        <v>-0.20221444342940936</v>
      </c>
    </row>
    <row r="21" spans="1:5" ht="15">
      <c r="A21" s="23">
        <v>1896</v>
      </c>
      <c r="B21" s="24">
        <f>'UK b-t-b'!Z22</f>
        <v>9.43452730151834</v>
      </c>
      <c r="C21" s="24">
        <f>'USA b-t-b'!AL22</f>
        <v>1.3958804700710985</v>
      </c>
      <c r="D21" s="24">
        <f>'UK stag'!D21</f>
        <v>-0.8322262979933116</v>
      </c>
      <c r="E21" s="24">
        <f>'USA stag'!D22</f>
        <v>0.20556393351306562</v>
      </c>
    </row>
    <row r="22" spans="1:5" ht="15">
      <c r="A22" s="23">
        <v>1897</v>
      </c>
      <c r="B22" s="24">
        <f>'UK b-t-b'!Z23</f>
        <v>6.168816282757623</v>
      </c>
      <c r="C22" s="24">
        <f>'USA b-t-b'!AL23</f>
        <v>5.804684544235046</v>
      </c>
      <c r="D22" s="24">
        <f>'UK stag'!D22</f>
        <v>-0.5498932559831273</v>
      </c>
      <c r="E22" s="24">
        <f>'USA stag'!D23</f>
        <v>0.053237664983612154</v>
      </c>
    </row>
    <row r="23" spans="1:5" ht="15">
      <c r="A23" s="23">
        <v>1898</v>
      </c>
      <c r="B23" s="24">
        <f>'UK b-t-b'!Z24</f>
        <v>9.968860493715402</v>
      </c>
      <c r="C23" s="24">
        <f>'USA b-t-b'!AL24</f>
        <v>30.16936110078255</v>
      </c>
      <c r="D23" s="24">
        <f>'UK stag'!D23</f>
        <v>-0.5980405559392729</v>
      </c>
      <c r="E23" s="24">
        <f>'USA stag'!D24</f>
        <v>0.09846754739158814</v>
      </c>
    </row>
    <row r="24" spans="1:5" ht="15">
      <c r="A24" s="23">
        <v>1899</v>
      </c>
      <c r="B24" s="24">
        <f>'UK b-t-b'!Z25</f>
        <v>12.373497776461509</v>
      </c>
      <c r="C24" s="24">
        <f>'USA b-t-b'!AL25</f>
        <v>91.5286467295527</v>
      </c>
      <c r="D24" s="24">
        <f>'UK stag'!D24</f>
        <v>-0.39613031287107164</v>
      </c>
      <c r="E24" s="24">
        <f>'USA stag'!D25</f>
        <v>-0.3713314954219187</v>
      </c>
    </row>
    <row r="25" spans="1:5" ht="15">
      <c r="A25" s="23">
        <v>1900</v>
      </c>
      <c r="B25" s="24">
        <f>'UK b-t-b'!Z26</f>
        <v>22.069176437100893</v>
      </c>
      <c r="C25" s="24">
        <f>'USA b-t-b'!AL26</f>
        <v>15.734063983664361</v>
      </c>
      <c r="D25" s="24">
        <f>'UK stag'!D25</f>
        <v>-0.09182762111827356</v>
      </c>
      <c r="E25" s="24">
        <f>'USA stag'!D26</f>
        <v>-0.1324023044909946</v>
      </c>
    </row>
    <row r="26" spans="1:5" ht="15">
      <c r="A26" s="23">
        <v>1901</v>
      </c>
      <c r="B26" s="24">
        <f>'UK b-t-b'!Z27</f>
        <v>6.886120501682927</v>
      </c>
      <c r="C26" s="24">
        <f>'USA b-t-b'!AL27</f>
        <v>66.77797635826003</v>
      </c>
      <c r="D26" s="24">
        <f>'UK stag'!D26</f>
        <v>-0.9490430318382155</v>
      </c>
      <c r="E26" s="24">
        <f>'USA stag'!D27</f>
        <v>-0.18076883445287611</v>
      </c>
    </row>
    <row r="27" spans="1:5" ht="15">
      <c r="A27" s="23">
        <v>1902</v>
      </c>
      <c r="B27" s="24">
        <f>'UK b-t-b'!Z28</f>
        <v>9.310810819176917</v>
      </c>
      <c r="C27" s="24">
        <f>'USA b-t-b'!AL28</f>
        <v>28.842016028070194</v>
      </c>
      <c r="D27" s="24">
        <f>'UK stag'!D27</f>
        <v>-0.7574842451682894</v>
      </c>
      <c r="E27" s="24">
        <f>'USA stag'!D28</f>
        <v>-0.2173630781928106</v>
      </c>
    </row>
    <row r="28" spans="1:5" ht="15">
      <c r="A28" s="23">
        <v>1903</v>
      </c>
      <c r="B28" s="24">
        <f>'UK b-t-b'!Z29</f>
        <v>4.171399919288696</v>
      </c>
      <c r="C28" s="24">
        <f>'USA b-t-b'!AL29</f>
        <v>9.150231955571593</v>
      </c>
      <c r="D28" s="24">
        <f>'UK stag'!D28</f>
        <v>-0.693365413904242</v>
      </c>
      <c r="E28" s="24">
        <f>'USA stag'!D29</f>
        <v>0.14022689994771936</v>
      </c>
    </row>
    <row r="29" spans="1:5" ht="15">
      <c r="A29" s="23">
        <v>1904</v>
      </c>
      <c r="B29" s="24">
        <f>'UK b-t-b'!Z30</f>
        <v>1.5264799141661662</v>
      </c>
      <c r="C29" s="24">
        <f>'USA b-t-b'!AL30</f>
        <v>3.7730590406571887</v>
      </c>
      <c r="D29" s="24">
        <f>'UK stag'!D29</f>
        <v>-0.5732317302386457</v>
      </c>
      <c r="E29" s="24">
        <f>'USA stag'!D30</f>
        <v>-0.09606327994961882</v>
      </c>
    </row>
    <row r="30" spans="1:5" ht="15">
      <c r="A30" s="23">
        <v>1905</v>
      </c>
      <c r="B30" s="24">
        <f>'UK b-t-b'!Z31</f>
        <v>2.6083789779101996</v>
      </c>
      <c r="C30" s="24">
        <f>'USA b-t-b'!AL31</f>
        <v>6.994117123841026</v>
      </c>
      <c r="D30" s="24">
        <f>'UK stag'!D30</f>
        <v>-0.39807058040343013</v>
      </c>
      <c r="E30" s="24">
        <f>'USA stag'!D31</f>
        <v>-0.5549093986100603</v>
      </c>
    </row>
    <row r="31" spans="1:5" ht="15">
      <c r="A31" s="23">
        <v>1906</v>
      </c>
      <c r="B31" s="24">
        <f>'UK b-t-b'!Z32</f>
        <v>2.2595082896147103</v>
      </c>
      <c r="C31" s="24">
        <f>'USA b-t-b'!AL32</f>
        <v>8.780879636700814</v>
      </c>
      <c r="D31" s="24">
        <f>'UK stag'!D31</f>
        <v>-0.3965140676125969</v>
      </c>
      <c r="E31" s="24">
        <f>'USA stag'!D32</f>
        <v>-0.21752783218269525</v>
      </c>
    </row>
    <row r="32" spans="1:5" ht="15">
      <c r="A32" s="23">
        <v>1907</v>
      </c>
      <c r="B32" s="24">
        <f>'UK b-t-b'!Z33</f>
        <v>2.2301640261132203</v>
      </c>
      <c r="C32" s="24">
        <f>'USA b-t-b'!AL33</f>
        <v>4.213154632666686</v>
      </c>
      <c r="D32" s="24">
        <f>'UK stag'!D32</f>
        <v>-0.39226465573083735</v>
      </c>
      <c r="E32" s="24">
        <f>'USA stag'!D33</f>
        <v>0.34844882145148276</v>
      </c>
    </row>
    <row r="33" spans="1:5" ht="15">
      <c r="A33" s="23">
        <v>1908</v>
      </c>
      <c r="B33" s="24">
        <f>'UK b-t-b'!Z34</f>
        <v>2.7069577144546684</v>
      </c>
      <c r="C33" s="24">
        <f>'USA b-t-b'!AL34</f>
        <v>5.670971186672494</v>
      </c>
      <c r="D33" s="24">
        <f>'UK stag'!D33</f>
        <v>-0.4001184260314676</v>
      </c>
      <c r="E33" s="24">
        <f>'USA stag'!D34</f>
        <v>-0.44884274926484047</v>
      </c>
    </row>
    <row r="34" spans="1:5" ht="15">
      <c r="A34" s="23">
        <v>1909</v>
      </c>
      <c r="B34" s="24">
        <f>'UK b-t-b'!Z35</f>
        <v>3.6219205236124483</v>
      </c>
      <c r="C34" s="24">
        <f>'USA b-t-b'!AL35</f>
        <v>2.0282615089617924</v>
      </c>
      <c r="D34" s="24">
        <f>'UK stag'!D34</f>
        <v>-0.41067180104914824</v>
      </c>
      <c r="E34" s="24">
        <f>'USA stag'!D35</f>
        <v>-0.6895275154263594</v>
      </c>
    </row>
    <row r="35" spans="1:5" ht="15">
      <c r="A35" s="23">
        <v>1910</v>
      </c>
      <c r="B35" s="24">
        <f>'UK b-t-b'!Z36</f>
        <v>12.944163221517906</v>
      </c>
      <c r="C35" s="24">
        <f>'USA b-t-b'!AL36</f>
        <v>5.881023625858878</v>
      </c>
      <c r="D35" s="24">
        <f>'UK stag'!D35</f>
        <v>-0.29886577932634306</v>
      </c>
      <c r="E35" s="24">
        <f>'USA stag'!D36</f>
        <v>-0.09005506715671867</v>
      </c>
    </row>
    <row r="36" spans="1:5" ht="15">
      <c r="A36" s="23">
        <v>1911</v>
      </c>
      <c r="B36" s="24">
        <f>'UK b-t-b'!Z37</f>
        <v>10.265811545453689</v>
      </c>
      <c r="C36" s="24">
        <f>'USA b-t-b'!AL37</f>
        <v>5.128524166446981</v>
      </c>
      <c r="D36" s="24">
        <f>'UK stag'!D36</f>
        <v>-0.5911737087999935</v>
      </c>
      <c r="E36" s="24">
        <f>'USA stag'!D37</f>
        <v>-0.6012845040526872</v>
      </c>
    </row>
    <row r="37" spans="1:5" ht="15">
      <c r="A37" s="23">
        <v>1912</v>
      </c>
      <c r="B37" s="24">
        <f>'UK b-t-b'!Z38</f>
        <v>6.644502238465982</v>
      </c>
      <c r="C37" s="24">
        <f>'USA b-t-b'!AL38</f>
        <v>6.69971533449841</v>
      </c>
      <c r="D37" s="24">
        <f>'UK stag'!D37</f>
        <v>-0.3094677680718907</v>
      </c>
      <c r="E37" s="24">
        <f>'USA stag'!D38</f>
        <v>0.07060116768853808</v>
      </c>
    </row>
    <row r="38" spans="1:5" ht="15">
      <c r="A38" s="23">
        <v>1913</v>
      </c>
      <c r="B38" s="24">
        <f>'UK b-t-b'!Z39</f>
        <v>3.443060250841464</v>
      </c>
      <c r="C38" s="24">
        <f>'USA b-t-b'!AL39</f>
        <v>3.2769381070482155</v>
      </c>
      <c r="D38" s="24">
        <f>'UK stag'!D38</f>
        <v>-0.8038623595505618</v>
      </c>
      <c r="E38" s="24">
        <f>'USA stag'!D39</f>
        <v>-0.5460490784045118</v>
      </c>
    </row>
    <row r="39" spans="1:5" ht="15">
      <c r="A39" s="23">
        <v>1914</v>
      </c>
      <c r="B39" s="24">
        <f>'UK b-t-b'!Z40</f>
        <v>3.1041061328829773</v>
      </c>
      <c r="C39" s="24">
        <f>'USA b-t-b'!AL40</f>
        <v>4.549262339618416</v>
      </c>
      <c r="D39" s="24">
        <f>'UK stag'!D39</f>
        <v>-0.8157780667170426</v>
      </c>
      <c r="E39" s="24">
        <f>'USA stag'!D40</f>
        <v>-0.2575344713658975</v>
      </c>
    </row>
    <row r="40" spans="1:5" ht="15">
      <c r="A40" s="23">
        <v>1915</v>
      </c>
      <c r="B40" s="24">
        <f>'UK b-t-b'!Z41</f>
        <v>5.832949130837303</v>
      </c>
      <c r="C40" s="24">
        <f>'USA b-t-b'!AL41</f>
        <v>3.3995155083384554</v>
      </c>
      <c r="D40" s="24">
        <f>'UK stag'!D40</f>
        <v>0.9795624684846695</v>
      </c>
      <c r="E40" s="24">
        <f>'USA stag'!D41</f>
        <v>0.20225553709689453</v>
      </c>
    </row>
    <row r="41" spans="1:5" ht="15">
      <c r="A41" s="23">
        <v>1916</v>
      </c>
      <c r="B41" s="24">
        <f>'UK b-t-b'!Z42</f>
        <v>5.197072076741831</v>
      </c>
      <c r="C41" s="24">
        <f>'USA b-t-b'!AL42</f>
        <v>6.124553734978612</v>
      </c>
      <c r="D41" s="24">
        <f>'UK stag'!D41</f>
        <v>1.2394993637710772</v>
      </c>
      <c r="E41" s="24">
        <f>'USA stag'!D42</f>
        <v>1.6915445041884605</v>
      </c>
    </row>
    <row r="42" spans="1:5" ht="15">
      <c r="A42" s="23">
        <v>1917</v>
      </c>
      <c r="B42" s="24">
        <f>'UK b-t-b'!Z43</f>
        <v>7.9376955536640645</v>
      </c>
      <c r="C42" s="24">
        <f>'USA b-t-b'!AL43</f>
        <v>7.895858221430874</v>
      </c>
      <c r="D42" s="24">
        <f>'UK stag'!D42</f>
        <v>2.473152829098476</v>
      </c>
      <c r="E42" s="24">
        <f>'USA stag'!D43</f>
        <v>3.6228507622263026</v>
      </c>
    </row>
    <row r="43" spans="1:5" ht="15">
      <c r="A43" s="23">
        <v>1918</v>
      </c>
      <c r="B43" s="24">
        <f>'UK b-t-b'!Z44</f>
        <v>18.92479270742231</v>
      </c>
      <c r="C43" s="24">
        <f>'USA b-t-b'!AL44</f>
        <v>2.6846881883023874</v>
      </c>
      <c r="D43" s="24">
        <f>'UK stag'!D43</f>
        <v>1.431982022721927</v>
      </c>
      <c r="E43" s="24">
        <f>'USA stag'!D44</f>
        <v>2.1313682929626436</v>
      </c>
    </row>
    <row r="44" spans="1:5" ht="15">
      <c r="A44" s="23">
        <v>1919</v>
      </c>
      <c r="B44" s="24">
        <f>'UK b-t-b'!Z45</f>
        <v>45.219915736857935</v>
      </c>
      <c r="C44" s="24">
        <f>'USA b-t-b'!AL45</f>
        <v>7.480117111152995</v>
      </c>
      <c r="D44" s="24">
        <f>'UK stag'!D44</f>
        <v>1.6547328683228644</v>
      </c>
      <c r="E44" s="24">
        <f>'USA stag'!D45</f>
        <v>-0.44097455457013074</v>
      </c>
    </row>
    <row r="45" spans="1:5" ht="15">
      <c r="A45" s="23">
        <v>1920</v>
      </c>
      <c r="B45" s="24">
        <f>'UK b-t-b'!Z46</f>
        <v>24.556165562605152</v>
      </c>
      <c r="C45" s="24">
        <f>'USA b-t-b'!AL46</f>
        <v>7.282835295735294</v>
      </c>
      <c r="D45" s="24">
        <f>'UK stag'!D45</f>
        <v>2.017168984504384</v>
      </c>
      <c r="E45" s="24">
        <f>'USA stag'!D46</f>
        <v>1.9321428061381354</v>
      </c>
    </row>
    <row r="46" spans="1:5" ht="15">
      <c r="A46" s="23">
        <v>1921</v>
      </c>
      <c r="B46" s="24">
        <f>'UK b-t-b'!Z47</f>
        <v>6.7658389208675045</v>
      </c>
      <c r="C46" s="24">
        <f>'USA b-t-b'!AL47</f>
        <v>7.152965189675022</v>
      </c>
      <c r="D46" s="24">
        <f>'UK stag'!D46</f>
        <v>-1.187439163114384</v>
      </c>
      <c r="E46" s="24">
        <f>'USA stag'!D47</f>
        <v>-2.863796734235187</v>
      </c>
    </row>
    <row r="47" spans="1:5" ht="15">
      <c r="A47" s="23">
        <v>1922</v>
      </c>
      <c r="B47" s="24">
        <f>'UK b-t-b'!Z48</f>
        <v>6.77767765913674</v>
      </c>
      <c r="C47" s="24">
        <f>'USA b-t-b'!AL48</f>
        <v>7.568673876427274</v>
      </c>
      <c r="D47" s="24">
        <f>'UK stag'!D47</f>
        <v>-1.9569146575765657</v>
      </c>
      <c r="E47" s="24">
        <f>'USA stag'!D48</f>
        <v>-1.5189670304555638</v>
      </c>
    </row>
    <row r="48" spans="1:5" ht="15">
      <c r="A48" s="23">
        <v>1923</v>
      </c>
      <c r="B48" s="24">
        <f>'UK b-t-b'!Z49</f>
        <v>15.462845437910762</v>
      </c>
      <c r="C48" s="24">
        <f>'USA b-t-b'!AL49</f>
        <v>12.414474083121945</v>
      </c>
      <c r="D48" s="24">
        <f>'UK stag'!D48</f>
        <v>-1.2976849691493155</v>
      </c>
      <c r="E48" s="24">
        <f>'USA stag'!D49</f>
        <v>-0.3114366382472504</v>
      </c>
    </row>
    <row r="49" spans="1:5" ht="15">
      <c r="A49" s="23">
        <v>1924</v>
      </c>
      <c r="B49" s="24">
        <f>'UK b-t-b'!Z50</f>
        <v>7.456895195672688</v>
      </c>
      <c r="C49" s="24">
        <f>'USA b-t-b'!AL50</f>
        <v>5.766168102406027</v>
      </c>
      <c r="D49" s="24">
        <f>'UK stag'!D49</f>
        <v>-0.5812308333449313</v>
      </c>
      <c r="E49" s="24">
        <f>'USA stag'!D50</f>
        <v>-0.861050514600044</v>
      </c>
    </row>
    <row r="50" spans="1:5" ht="15">
      <c r="A50" s="23">
        <v>1925</v>
      </c>
      <c r="B50" s="24">
        <f>'UK b-t-b'!Z51</f>
        <v>23.117690255649826</v>
      </c>
      <c r="C50" s="24">
        <f>'USA b-t-b'!AL51</f>
        <v>7.192866209100818</v>
      </c>
      <c r="D50" s="24">
        <f>'UK stag'!D50</f>
        <v>-0.2621488764044946</v>
      </c>
      <c r="E50" s="24">
        <f>'USA stag'!D51</f>
        <v>-0.43577818515330585</v>
      </c>
    </row>
    <row r="51" spans="1:5" ht="15">
      <c r="A51" s="23">
        <v>1926</v>
      </c>
      <c r="B51" s="24">
        <f>'UK b-t-b'!Z52</f>
        <v>37.8650765740919</v>
      </c>
      <c r="C51" s="24">
        <f>'USA b-t-b'!AL52</f>
        <v>10.935695707360109</v>
      </c>
      <c r="D51" s="24">
        <f>'UK stag'!D51</f>
        <v>-0.2427066661970586</v>
      </c>
      <c r="E51" s="24">
        <f>'USA stag'!D52</f>
        <v>-0.7834922866671394</v>
      </c>
    </row>
    <row r="52" spans="1:5" ht="15">
      <c r="A52" s="23">
        <v>1927</v>
      </c>
      <c r="B52" s="24">
        <f>'UK b-t-b'!Z53</f>
        <v>19.882460603450703</v>
      </c>
      <c r="C52" s="24">
        <f>'USA b-t-b'!AL53</f>
        <v>7.529288626432589</v>
      </c>
      <c r="D52" s="24">
        <f>'UK stag'!D52</f>
        <v>-0.624573939176948</v>
      </c>
      <c r="E52" s="24">
        <f>'USA stag'!D53</f>
        <v>-1.204180453401455</v>
      </c>
    </row>
    <row r="53" spans="1:5" ht="15">
      <c r="A53" s="23">
        <v>1928</v>
      </c>
      <c r="B53" s="24">
        <f>'UK b-t-b'!Z54</f>
        <v>23.36362313070993</v>
      </c>
      <c r="C53" s="24">
        <f>'USA b-t-b'!AL54</f>
        <v>17.57761952741903</v>
      </c>
      <c r="D53" s="24">
        <f>'UK stag'!D53</f>
        <v>-0.4318485599716578</v>
      </c>
      <c r="E53" s="24">
        <f>'USA stag'!D54</f>
        <v>-0.5549597454556918</v>
      </c>
    </row>
    <row r="54" spans="1:5" ht="15">
      <c r="A54" s="23">
        <v>1929</v>
      </c>
      <c r="B54" s="24">
        <f>'UK b-t-b'!Z55</f>
        <v>22.20072786176057</v>
      </c>
      <c r="C54" s="24">
        <f>'USA b-t-b'!AL55</f>
        <v>17.49332120067114</v>
      </c>
      <c r="D54" s="24">
        <f>'UK stag'!D54</f>
        <v>-0.45181319091280303</v>
      </c>
      <c r="E54" s="24">
        <f>'USA stag'!D55</f>
        <v>-0.6911634922461518</v>
      </c>
    </row>
    <row r="55" spans="1:5" ht="15">
      <c r="A55" s="23">
        <v>1930</v>
      </c>
      <c r="B55" s="24">
        <f>'UK b-t-b'!Z56</f>
        <v>14.00969343445837</v>
      </c>
      <c r="C55" s="24">
        <f>'USA b-t-b'!AL56</f>
        <v>20.884087767272728</v>
      </c>
      <c r="D55" s="24">
        <f>'UK stag'!D55</f>
        <v>-0.021400103056713804</v>
      </c>
      <c r="E55" s="24">
        <f>'USA stag'!D56</f>
        <v>-1.0389547775198933</v>
      </c>
    </row>
    <row r="56" spans="1:5" ht="15">
      <c r="A56" s="23">
        <v>1931</v>
      </c>
      <c r="B56" s="24">
        <f>'UK b-t-b'!Z57</f>
        <v>8.860816822018473</v>
      </c>
      <c r="C56" s="24">
        <f>'USA b-t-b'!AL57</f>
        <v>12.561362798307755</v>
      </c>
      <c r="D56" s="24">
        <f>'UK stag'!D56</f>
        <v>0.1391235493224866</v>
      </c>
      <c r="E56" s="24">
        <f>'USA stag'!D57</f>
        <v>-1.7420936575455297</v>
      </c>
    </row>
    <row r="57" spans="1:5" ht="15">
      <c r="A57" s="23">
        <v>1932</v>
      </c>
      <c r="B57" s="24">
        <f>'UK b-t-b'!Z58</f>
        <v>5.655747386108455</v>
      </c>
      <c r="C57" s="24">
        <f>'USA b-t-b'!AL58</f>
        <v>5.499415765285223</v>
      </c>
      <c r="D57" s="24">
        <f>'UK stag'!D57</f>
        <v>0.11120905903176992</v>
      </c>
      <c r="E57" s="24">
        <f>'USA stag'!D58</f>
        <v>-1.4315007868408756</v>
      </c>
    </row>
    <row r="58" spans="1:5" ht="15">
      <c r="A58" s="23">
        <v>1933</v>
      </c>
      <c r="B58" s="24">
        <f>'UK b-t-b'!Z59</f>
        <v>8.969316619839107</v>
      </c>
      <c r="C58" s="24">
        <f>'USA b-t-b'!AL59</f>
        <v>4.952707070003431</v>
      </c>
      <c r="D58" s="24">
        <f>'UK stag'!D58</f>
        <v>0.1750337054213289</v>
      </c>
      <c r="E58" s="24">
        <f>'USA stag'!D59</f>
        <v>0.31680608613912</v>
      </c>
    </row>
    <row r="59" spans="1:5" ht="15">
      <c r="A59" s="23">
        <v>1934</v>
      </c>
      <c r="B59" s="24">
        <f>'UK b-t-b'!Z60</f>
        <v>8.224640411846119</v>
      </c>
      <c r="C59" s="24">
        <f>'USA b-t-b'!AL60</f>
        <v>3.350652404653154</v>
      </c>
      <c r="D59" s="24">
        <f>'UK stag'!D59</f>
        <v>-0.03192184820899646</v>
      </c>
      <c r="E59" s="24">
        <f>'USA stag'!D60</f>
        <v>1.584699628609957</v>
      </c>
    </row>
    <row r="60" spans="1:5" ht="15">
      <c r="A60" s="23">
        <v>1935</v>
      </c>
      <c r="B60" s="24">
        <f>'UK b-t-b'!Z61</f>
        <v>8.60765062710366</v>
      </c>
      <c r="C60" s="24">
        <f>'USA b-t-b'!AL61</f>
        <v>3.6176469040599257</v>
      </c>
      <c r="D60" s="24">
        <f>'UK stag'!D60</f>
        <v>0.17226525973952217</v>
      </c>
      <c r="E60" s="24">
        <f>'USA stag'!D61</f>
        <v>0.8331114371888274</v>
      </c>
    </row>
    <row r="61" spans="1:5" ht="15">
      <c r="A61" s="23">
        <v>1936</v>
      </c>
      <c r="B61" s="24">
        <f>'UK b-t-b'!Z62</f>
        <v>13.385978924934895</v>
      </c>
      <c r="C61" s="24">
        <f>'USA b-t-b'!AL62</f>
        <v>3.8766229453966896</v>
      </c>
      <c r="D61" s="24">
        <f>'UK stag'!D61</f>
        <v>-0.050366323086513454</v>
      </c>
      <c r="E61" s="24">
        <f>'USA stag'!D62</f>
        <v>0.4244670474265509</v>
      </c>
    </row>
    <row r="62" spans="1:5" ht="15">
      <c r="A62" s="23">
        <v>1937</v>
      </c>
      <c r="B62" s="24">
        <f>'UK b-t-b'!Z63</f>
        <v>7.5579371359934555</v>
      </c>
      <c r="C62" s="24">
        <f>'USA b-t-b'!AL63</f>
        <v>3.043586588631585</v>
      </c>
      <c r="D62" s="24">
        <f>'UK stag'!D62</f>
        <v>0.2277009604519785</v>
      </c>
      <c r="E62" s="24">
        <f>'USA stag'!D63</f>
        <v>0.8329370481794847</v>
      </c>
    </row>
    <row r="63" spans="1:5" ht="15">
      <c r="A63" s="23">
        <v>1938</v>
      </c>
      <c r="B63" s="24">
        <f>'UK b-t-b'!Z64</f>
        <v>8.200532016362269</v>
      </c>
      <c r="C63" s="24">
        <f>'USA b-t-b'!AL64</f>
        <v>2.520362466993116</v>
      </c>
      <c r="D63" s="24">
        <f>'UK stag'!D63</f>
        <v>0.14387702721295767</v>
      </c>
      <c r="E63" s="24">
        <f>'USA stag'!D64</f>
        <v>-0.15340847651741685</v>
      </c>
    </row>
    <row r="64" spans="1:5" ht="15">
      <c r="A64" s="23">
        <v>1939</v>
      </c>
      <c r="B64" s="24">
        <f>'UK b-t-b'!Z65</f>
        <v>5.7384337514024395</v>
      </c>
      <c r="C64" s="24">
        <f>'USA b-t-b'!AL65</f>
        <v>1.7967631279442562</v>
      </c>
      <c r="D64" s="24">
        <f>'UK stag'!D64</f>
        <v>0.013986114655409092</v>
      </c>
      <c r="E64" s="24">
        <f>'USA stag'!D65</f>
        <v>0.06971798217514258</v>
      </c>
    </row>
    <row r="65" spans="1:5" ht="15">
      <c r="A65" s="23">
        <v>1940</v>
      </c>
      <c r="B65" s="24">
        <f>'UK b-t-b'!Z66</f>
        <v>1.855482221277881</v>
      </c>
      <c r="C65" s="24">
        <f>'USA b-t-b'!AL66</f>
        <v>2.177868836441582</v>
      </c>
      <c r="D65" s="24">
        <f>'UK stag'!D65</f>
        <v>0.6780307494036365</v>
      </c>
      <c r="E65" s="24">
        <f>'USA stag'!D66</f>
        <v>0.2760656918677072</v>
      </c>
    </row>
    <row r="66" spans="1:5" ht="15">
      <c r="A66" s="23">
        <v>1941</v>
      </c>
      <c r="B66" s="24">
        <f>'UK b-t-b'!Z67</f>
        <v>2.5103796507489045</v>
      </c>
      <c r="C66" s="24">
        <f>'USA b-t-b'!AL67</f>
        <v>1.2675015982777225</v>
      </c>
      <c r="D66" s="24">
        <f>'UK stag'!D66</f>
        <v>0.6545257191272392</v>
      </c>
      <c r="E66" s="24">
        <f>'USA stag'!D67</f>
        <v>0.953177862452169</v>
      </c>
    </row>
    <row r="67" spans="1:5" ht="15">
      <c r="A67" s="23">
        <v>1942</v>
      </c>
      <c r="B67" s="24">
        <f>'UK b-t-b'!Z68</f>
        <v>1.5802260114741673</v>
      </c>
      <c r="C67" s="24">
        <f>'USA b-t-b'!AL68</f>
        <v>1.9595648896827578</v>
      </c>
      <c r="D67" s="24">
        <f>'UK stag'!D67</f>
        <v>0.06028123207279701</v>
      </c>
      <c r="E67" s="24">
        <f>'USA stag'!D68</f>
        <v>0.7823448091423665</v>
      </c>
    </row>
    <row r="68" spans="1:5" ht="15">
      <c r="A68" s="23">
        <v>1943</v>
      </c>
      <c r="B68" s="24">
        <f>'UK b-t-b'!Z69</f>
        <v>6.410650907972334</v>
      </c>
      <c r="C68" s="24">
        <f>'USA b-t-b'!AL69</f>
        <v>5.86405232253012</v>
      </c>
      <c r="D68" s="24">
        <f>'UK stag'!D68</f>
        <v>-0.31670593744089615</v>
      </c>
      <c r="E68" s="24">
        <f>'USA stag'!D69</f>
        <v>0.13134410945580993</v>
      </c>
    </row>
    <row r="69" spans="1:5" ht="15">
      <c r="A69" s="23">
        <v>1944</v>
      </c>
      <c r="B69" s="24">
        <f>'UK b-t-b'!Z70</f>
        <v>10.418621605306134</v>
      </c>
      <c r="C69" s="24">
        <f>'USA b-t-b'!AL70</f>
        <v>7.779433088036439</v>
      </c>
      <c r="D69" s="24">
        <f>'UK stag'!D69</f>
        <v>-0.2032818931591397</v>
      </c>
      <c r="E69" s="24">
        <f>'USA stag'!D70</f>
        <v>-0.4764424879078762</v>
      </c>
    </row>
    <row r="70" spans="1:5" ht="15">
      <c r="A70" s="23">
        <v>1945</v>
      </c>
      <c r="B70" s="24">
        <f>'UK b-t-b'!Z71</f>
        <v>9.171202191470458</v>
      </c>
      <c r="C70" s="24">
        <f>'USA b-t-b'!AL71</f>
        <v>6.974841763442004</v>
      </c>
      <c r="D70" s="24">
        <f>'UK stag'!D70</f>
        <v>-0.6834304866495565</v>
      </c>
      <c r="E70" s="24">
        <f>'USA stag'!D71</f>
        <v>-0.37629376413386006</v>
      </c>
    </row>
    <row r="71" spans="1:5" ht="15">
      <c r="A71" s="23">
        <v>1946</v>
      </c>
      <c r="B71" s="24">
        <f>'UK b-t-b'!Z72</f>
        <v>4.00826485998219</v>
      </c>
      <c r="C71" s="24">
        <f>'USA b-t-b'!AL72</f>
        <v>4.917749487332247</v>
      </c>
      <c r="D71" s="24">
        <f>'UK stag'!D71</f>
        <v>-0.38140835814690927</v>
      </c>
      <c r="E71" s="24">
        <f>'USA stag'!D72</f>
        <v>1.4621992352167221</v>
      </c>
    </row>
    <row r="72" spans="1:5" ht="15">
      <c r="A72" s="23">
        <v>1947</v>
      </c>
      <c r="B72" s="24">
        <f>'UK b-t-b'!Z73</f>
        <v>3.908265490784351</v>
      </c>
      <c r="C72" s="24">
        <f>'USA b-t-b'!AL73</f>
        <v>3.020215728729025</v>
      </c>
      <c r="D72" s="24">
        <f>'UK stag'!D72</f>
        <v>0.45580373382746414</v>
      </c>
      <c r="E72" s="24">
        <f>'USA stag'!D73</f>
        <v>1.2723724155168374</v>
      </c>
    </row>
    <row r="73" spans="1:5" ht="15">
      <c r="A73" s="23">
        <v>1948</v>
      </c>
      <c r="B73" s="24">
        <f>'UK b-t-b'!Z74</f>
        <v>2.598128467108945</v>
      </c>
      <c r="C73" s="24">
        <f>'USA b-t-b'!AL74</f>
        <v>1.4504430167047109</v>
      </c>
      <c r="D73" s="24">
        <f>'UK stag'!D73</f>
        <v>0.24115057423479502</v>
      </c>
      <c r="E73" s="24">
        <f>'USA stag'!D74</f>
        <v>0.3011091728469425</v>
      </c>
    </row>
    <row r="74" spans="1:5" ht="15">
      <c r="A74" s="23">
        <v>1949</v>
      </c>
      <c r="B74" s="24">
        <f>'UK b-t-b'!Z75</f>
        <v>1.9429655225631766</v>
      </c>
      <c r="C74" s="24">
        <f>'USA b-t-b'!AL75</f>
        <v>0.8729657279666881</v>
      </c>
      <c r="D74" s="24">
        <f>'UK stag'!D74</f>
        <v>-0.5202408257714172</v>
      </c>
      <c r="E74" s="24">
        <f>'USA stag'!D75</f>
        <v>-0.5946587630002573</v>
      </c>
    </row>
    <row r="75" spans="1:5" ht="15">
      <c r="A75" s="23">
        <v>1950</v>
      </c>
      <c r="B75" s="24">
        <f>'UK b-t-b'!Z76</f>
        <v>1.1966680372429126</v>
      </c>
      <c r="C75" s="24">
        <f>'USA b-t-b'!AL76</f>
        <v>1.5248894762733964</v>
      </c>
      <c r="D75" s="24">
        <f>'UK stag'!D75</f>
        <v>-0.7266914332597871</v>
      </c>
      <c r="E75" s="24">
        <f>'USA stag'!D76</f>
        <v>-0.4229511313063419</v>
      </c>
    </row>
    <row r="76" spans="1:5" ht="15">
      <c r="A76" s="23">
        <v>1951</v>
      </c>
      <c r="B76" s="24">
        <f>'UK b-t-b'!Z77</f>
        <v>0.42820602665340624</v>
      </c>
      <c r="C76" s="24">
        <f>'USA b-t-b'!AL77</f>
        <v>1.9351339082056735</v>
      </c>
      <c r="D76" s="24">
        <f>'UK stag'!D76</f>
        <v>0.1811983244328083</v>
      </c>
      <c r="E76" s="24">
        <f>'USA stag'!D77</f>
        <v>0.5608584743330756</v>
      </c>
    </row>
    <row r="77" spans="1:5" ht="15">
      <c r="A77" s="23">
        <v>1952</v>
      </c>
      <c r="B77" s="24">
        <f>'UK b-t-b'!Z78</f>
        <v>0.8554195227814568</v>
      </c>
      <c r="C77" s="24">
        <f>'USA b-t-b'!AL78</f>
        <v>2.628752468834125</v>
      </c>
      <c r="D77" s="24">
        <f>'UK stag'!D77</f>
        <v>0.27902068702941124</v>
      </c>
      <c r="E77" s="24">
        <f>'USA stag'!D78</f>
        <v>-0.46489167282674243</v>
      </c>
    </row>
    <row r="78" spans="1:5" ht="15">
      <c r="A78" s="23">
        <v>1953</v>
      </c>
      <c r="B78" s="24">
        <f>'UK b-t-b'!Z79</f>
        <v>3.5597576203937003</v>
      </c>
      <c r="C78" s="24">
        <f>'USA b-t-b'!AL79</f>
        <v>2.5556851205301268</v>
      </c>
      <c r="D78" s="24">
        <f>'UK stag'!D78</f>
        <v>-0.4327441813277283</v>
      </c>
      <c r="E78" s="24">
        <f>'USA stag'!D79</f>
        <v>-0.5670543298501965</v>
      </c>
    </row>
    <row r="79" spans="1:5" ht="15">
      <c r="A79" s="23">
        <v>1954</v>
      </c>
      <c r="B79" s="24">
        <f>'UK b-t-b'!Z80</f>
        <v>7.14722100361182</v>
      </c>
      <c r="C79" s="24">
        <f>'USA b-t-b'!AL80</f>
        <v>3.9884563995319082</v>
      </c>
      <c r="D79" s="24">
        <f>'UK stag'!D79</f>
        <v>-0.6809778255700045</v>
      </c>
      <c r="E79" s="24">
        <f>'USA stag'!D80</f>
        <v>-0.42590014200654613</v>
      </c>
    </row>
    <row r="80" spans="1:5" ht="15">
      <c r="A80" s="23">
        <v>1955</v>
      </c>
      <c r="B80" s="24">
        <f>'UK b-t-b'!Z81</f>
        <v>4.766622225148711</v>
      </c>
      <c r="C80" s="24">
        <f>'USA b-t-b'!AL81</f>
        <v>8.492899051450921</v>
      </c>
      <c r="D80" s="24">
        <f>'UK stag'!D80</f>
        <v>-0.4062032641750769</v>
      </c>
      <c r="E80" s="24">
        <f>'USA stag'!D81</f>
        <v>-0.36910380740727144</v>
      </c>
    </row>
    <row r="81" spans="1:5" ht="15">
      <c r="A81" s="23">
        <v>1956</v>
      </c>
      <c r="B81" s="24">
        <f>'UK b-t-b'!Z82</f>
        <v>7.792962168325792</v>
      </c>
      <c r="C81" s="24">
        <f>'USA b-t-b'!AL82</f>
        <v>9.18765343582265</v>
      </c>
      <c r="D81" s="24">
        <f>'UK stag'!D81</f>
        <v>-0.025252283055561542</v>
      </c>
      <c r="E81" s="24">
        <f>'USA stag'!D82</f>
        <v>-0.0713274007020718</v>
      </c>
    </row>
    <row r="82" spans="1:5" ht="15">
      <c r="A82" s="23">
        <v>1957</v>
      </c>
      <c r="B82" s="24">
        <f>'UK b-t-b'!Z83</f>
        <v>6.518217558083332</v>
      </c>
      <c r="C82" s="24">
        <f>'USA b-t-b'!AL83</f>
        <v>7.536077344981475</v>
      </c>
      <c r="D82" s="24">
        <f>'UK stag'!D82</f>
        <v>-0.38260708744583716</v>
      </c>
      <c r="E82" s="24">
        <f>'USA stag'!D83</f>
        <v>-0.07732416482708665</v>
      </c>
    </row>
    <row r="83" spans="1:5" ht="15">
      <c r="A83" s="23">
        <v>1958</v>
      </c>
      <c r="B83" s="24">
        <f>'UK b-t-b'!Z84</f>
        <v>5.780896345327603</v>
      </c>
      <c r="C83" s="24">
        <f>'USA b-t-b'!AL84</f>
        <v>8.614089096896702</v>
      </c>
      <c r="D83" s="24">
        <f>'UK stag'!D83</f>
        <v>-0.29904101393802457</v>
      </c>
      <c r="E83" s="24">
        <f>'USA stag'!D84</f>
        <v>-0.09131518118525003</v>
      </c>
    </row>
    <row r="84" spans="1:5" ht="15">
      <c r="A84" s="23">
        <v>1959</v>
      </c>
      <c r="B84" s="24">
        <f>'UK b-t-b'!Z85</f>
        <v>13.252196501381908</v>
      </c>
      <c r="C84" s="24">
        <f>'USA b-t-b'!AL85</f>
        <v>13.376426367712508</v>
      </c>
      <c r="D84" s="24">
        <f>'UK stag'!D84</f>
        <v>-0.661312219776641</v>
      </c>
      <c r="E84" s="24">
        <f>'USA stag'!D85</f>
        <v>-0.38558140913079736</v>
      </c>
    </row>
    <row r="85" spans="1:5" ht="15">
      <c r="A85" s="23">
        <v>1960</v>
      </c>
      <c r="B85" s="24">
        <f>'UK b-t-b'!Z86</f>
        <v>15.42647012561813</v>
      </c>
      <c r="C85" s="24">
        <f>'USA b-t-b'!AL86</f>
        <v>13.1585971730019</v>
      </c>
      <c r="D85" s="24">
        <f>'UK stag'!D85</f>
        <v>-0.7311149194518956</v>
      </c>
      <c r="E85" s="24">
        <f>'USA stag'!D86</f>
        <v>-0.3404996543460245</v>
      </c>
    </row>
    <row r="86" spans="1:5" ht="15">
      <c r="A86" s="23">
        <v>1961</v>
      </c>
      <c r="B86" s="24">
        <f>'UK b-t-b'!Z87</f>
        <v>21.09212472327674</v>
      </c>
      <c r="C86" s="24">
        <f>'USA b-t-b'!AL87</f>
        <v>18.02624892861577</v>
      </c>
      <c r="D86" s="24">
        <f>'UK stag'!D86</f>
        <v>-0.4789507042737431</v>
      </c>
      <c r="E86" s="24">
        <f>'USA stag'!D87</f>
        <v>-0.30784697779704273</v>
      </c>
    </row>
    <row r="87" spans="1:5" ht="15">
      <c r="A87" s="23">
        <v>1962</v>
      </c>
      <c r="B87" s="24">
        <f>'UK b-t-b'!Z88</f>
        <v>12.876754828639331</v>
      </c>
      <c r="C87" s="24">
        <f>'USA b-t-b'!AL88</f>
        <v>14.11695592868866</v>
      </c>
      <c r="D87" s="24">
        <f>'UK stag'!D87</f>
        <v>-0.36343439690870594</v>
      </c>
      <c r="E87" s="24">
        <f>'USA stag'!D88</f>
        <v>-0.3450461923593322</v>
      </c>
    </row>
    <row r="88" spans="1:5" ht="15">
      <c r="A88" s="23">
        <v>1963</v>
      </c>
      <c r="B88" s="24">
        <f>'UK b-t-b'!Z89</f>
        <v>11.790626661189801</v>
      </c>
      <c r="C88" s="24">
        <f>'USA b-t-b'!AL89</f>
        <v>15.070638065713563</v>
      </c>
      <c r="D88" s="24">
        <f>'UK stag'!D88</f>
        <v>-0.5920024353576188</v>
      </c>
      <c r="E88" s="24">
        <f>'USA stag'!D89</f>
        <v>-0.39492181287717903</v>
      </c>
    </row>
    <row r="89" spans="1:5" ht="15">
      <c r="A89" s="23">
        <v>1964</v>
      </c>
      <c r="B89" s="24">
        <f>'UK b-t-b'!Z90</f>
        <v>14.811468468991876</v>
      </c>
      <c r="C89" s="24">
        <f>'USA b-t-b'!AL90</f>
        <v>16.010075814904887</v>
      </c>
      <c r="D89" s="24">
        <f>'UK stag'!D89</f>
        <v>-0.4007939474705037</v>
      </c>
      <c r="E89" s="24">
        <f>'USA stag'!D90</f>
        <v>-0.34070704997243706</v>
      </c>
    </row>
    <row r="90" spans="1:5" ht="15">
      <c r="A90" s="23">
        <v>1965</v>
      </c>
      <c r="B90" s="24">
        <f>'UK b-t-b'!Z91</f>
        <v>13.921730622574955</v>
      </c>
      <c r="C90" s="24">
        <f>'USA b-t-b'!AL91</f>
        <v>18.52690463283699</v>
      </c>
      <c r="D90" s="24">
        <f>'UK stag'!D90</f>
        <v>-0.13044287226768467</v>
      </c>
      <c r="E90" s="24">
        <f>'USA stag'!D91</f>
        <v>-0.3388396966352296</v>
      </c>
    </row>
    <row r="91" spans="1:5" ht="15">
      <c r="A91" s="23">
        <v>1966</v>
      </c>
      <c r="B91" s="24">
        <f>'UK b-t-b'!Z92</f>
        <v>13.134457636096956</v>
      </c>
      <c r="C91" s="24">
        <f>'USA b-t-b'!AL92</f>
        <v>16.615927417216756</v>
      </c>
      <c r="D91" s="24">
        <f>'UK stag'!D91</f>
        <v>-0.29560335825838063</v>
      </c>
      <c r="E91" s="24">
        <f>'USA stag'!D92</f>
        <v>-0.20353145553573743</v>
      </c>
    </row>
    <row r="92" spans="1:5" ht="15">
      <c r="A92" s="23">
        <v>1967</v>
      </c>
      <c r="B92" s="24">
        <f>'UK b-t-b'!Z93</f>
        <v>20.484848131453745</v>
      </c>
      <c r="C92" s="24">
        <f>'USA b-t-b'!AL93</f>
        <v>27.10076245094742</v>
      </c>
      <c r="D92" s="24">
        <f>'UK stag'!D92</f>
        <v>-0.4273348646231551</v>
      </c>
      <c r="E92" s="24">
        <f>'USA stag'!D93</f>
        <v>-0.15609806478284727</v>
      </c>
    </row>
    <row r="93" spans="1:5" ht="15">
      <c r="A93" s="23">
        <v>1968</v>
      </c>
      <c r="B93" s="24">
        <f>'UK b-t-b'!Z94</f>
        <v>41.09274130538496</v>
      </c>
      <c r="C93" s="24">
        <f>'USA b-t-b'!AL94</f>
        <v>42.67933404965935</v>
      </c>
      <c r="D93" s="24">
        <f>'UK stag'!D93</f>
        <v>-0.27102135101667624</v>
      </c>
      <c r="E93" s="24">
        <f>'USA stag'!D94</f>
        <v>0.03833051682252625</v>
      </c>
    </row>
    <row r="94" spans="1:5" ht="15">
      <c r="A94" s="23">
        <v>1969</v>
      </c>
      <c r="B94" s="24">
        <f>'UK b-t-b'!Z95</f>
        <v>17.002084183587026</v>
      </c>
      <c r="C94" s="24">
        <f>'USA b-t-b'!AL95</f>
        <v>20.805567284928717</v>
      </c>
      <c r="D94" s="24">
        <f>'UK stag'!D94</f>
        <v>-0.050807369695748256</v>
      </c>
      <c r="E94" s="24">
        <f>'USA stag'!D95</f>
        <v>0.15997905745111196</v>
      </c>
    </row>
    <row r="95" spans="1:5" ht="15">
      <c r="A95" s="23">
        <v>1970</v>
      </c>
      <c r="B95" s="24">
        <f>'UK b-t-b'!Z96</f>
        <v>11.145326313698222</v>
      </c>
      <c r="C95" s="24">
        <f>'USA b-t-b'!AL96</f>
        <v>14.100352646542554</v>
      </c>
      <c r="D95" s="24">
        <f>'UK stag'!D95</f>
        <v>0.2337999945958611</v>
      </c>
      <c r="E95" s="24">
        <f>'USA stag'!D96</f>
        <v>0.3296689255268317</v>
      </c>
    </row>
    <row r="96" spans="1:5" ht="15">
      <c r="A96" s="23">
        <v>1971</v>
      </c>
      <c r="B96" s="24">
        <f>'UK b-t-b'!Z97</f>
        <v>8.071947545631756</v>
      </c>
      <c r="C96" s="24">
        <f>'USA b-t-b'!AL97</f>
        <v>9.589834866745143</v>
      </c>
      <c r="D96" s="24">
        <f>'UK stag'!D96</f>
        <v>0.6216390381886465</v>
      </c>
      <c r="E96" s="24">
        <f>'USA stag'!D97</f>
        <v>0.34915431950218456</v>
      </c>
    </row>
    <row r="97" spans="1:5" ht="15">
      <c r="A97" s="23">
        <v>1972</v>
      </c>
      <c r="B97" s="24">
        <f>'UK b-t-b'!Z98</f>
        <v>20.437484865606585</v>
      </c>
      <c r="C97" s="24">
        <f>'USA b-t-b'!AL98</f>
        <v>10.879023694559194</v>
      </c>
      <c r="D97" s="24">
        <f>'UK stag'!D97</f>
        <v>0.48892170131140755</v>
      </c>
      <c r="E97" s="24">
        <f>'USA stag'!D98</f>
        <v>0.1989407178294625</v>
      </c>
    </row>
    <row r="98" spans="1:5" ht="15">
      <c r="A98" s="23">
        <v>1973</v>
      </c>
      <c r="B98" s="24">
        <f>'UK b-t-b'!Z99</f>
        <v>8.5312397775597</v>
      </c>
      <c r="C98" s="24">
        <f>'USA b-t-b'!AL99</f>
        <v>9.446571318328958</v>
      </c>
      <c r="D98" s="24">
        <f>'UK stag'!D98</f>
        <v>0.35030213247336284</v>
      </c>
      <c r="E98" s="24">
        <f>'USA stag'!D99</f>
        <v>0.3711590629834036</v>
      </c>
    </row>
    <row r="99" spans="1:5" ht="15">
      <c r="A99" s="23">
        <v>1974</v>
      </c>
      <c r="B99" s="24">
        <f>'UK b-t-b'!Z100</f>
        <v>2.791055436514477</v>
      </c>
      <c r="C99" s="24">
        <f>'USA b-t-b'!AL100</f>
        <v>6.866533087298215</v>
      </c>
      <c r="D99" s="24">
        <f>'UK stag'!D99</f>
        <v>1.3687917960826546</v>
      </c>
      <c r="E99" s="24">
        <f>'USA stag'!D100</f>
        <v>1.0757442950442475</v>
      </c>
    </row>
    <row r="100" spans="1:5" ht="15">
      <c r="A100" s="23">
        <v>1975</v>
      </c>
      <c r="B100" s="24">
        <f>'UK b-t-b'!Z101</f>
        <v>1.3266469113289263</v>
      </c>
      <c r="C100" s="24">
        <f>'USA b-t-b'!AL101</f>
        <v>6.451858363551798</v>
      </c>
      <c r="D100" s="24">
        <f>'UK stag'!D100</f>
        <v>3.136405878610883</v>
      </c>
      <c r="E100" s="24">
        <f>'USA stag'!D101</f>
        <v>1.350418742108333</v>
      </c>
    </row>
    <row r="101" spans="1:5" ht="15">
      <c r="A101" s="23">
        <v>1976</v>
      </c>
      <c r="B101" s="24">
        <f>'UK b-t-b'!Z102</f>
        <v>1.7472698907956319</v>
      </c>
      <c r="C101" s="24">
        <f>'USA b-t-b'!AL102</f>
        <v>9.41124826055313</v>
      </c>
      <c r="D101" s="24">
        <f>'UK stag'!D101</f>
        <v>1.623913502798201</v>
      </c>
      <c r="E101" s="24">
        <f>'USA stag'!D102</f>
        <v>0.6126915328684578</v>
      </c>
    </row>
    <row r="102" spans="1:5" ht="15">
      <c r="A102" s="23">
        <v>1977</v>
      </c>
      <c r="B102" s="24">
        <f>'UK b-t-b'!Z103</f>
        <v>2.906423053860534</v>
      </c>
      <c r="C102" s="24">
        <f>'USA b-t-b'!AL103</f>
        <v>8.353690469292035</v>
      </c>
      <c r="D102" s="24">
        <f>'UK stag'!D102</f>
        <v>1.4086159229256139</v>
      </c>
      <c r="E102" s="24">
        <f>'USA stag'!D103</f>
        <v>0.6819116900275326</v>
      </c>
    </row>
    <row r="103" spans="1:5" ht="15">
      <c r="A103" s="23">
        <v>1978</v>
      </c>
      <c r="B103" s="24">
        <f>'UK b-t-b'!Z104</f>
        <v>3.5199308364467226</v>
      </c>
      <c r="C103" s="24">
        <f>'USA b-t-b'!AL104</f>
        <v>10.728823017030571</v>
      </c>
      <c r="D103" s="24">
        <f>'UK stag'!D103</f>
        <v>1.0964818109688887</v>
      </c>
      <c r="E103" s="24">
        <f>'USA stag'!D104</f>
        <v>0.7288567613114895</v>
      </c>
    </row>
    <row r="104" spans="1:5" ht="15">
      <c r="A104" s="23">
        <v>1979</v>
      </c>
      <c r="B104" s="24">
        <f>'UK b-t-b'!Z105</f>
        <v>4.295942720763723</v>
      </c>
      <c r="C104" s="24">
        <f>'USA b-t-b'!AL105</f>
        <v>11.84461775710676</v>
      </c>
      <c r="D104" s="24">
        <f>'UK stag'!D104</f>
        <v>1.4725163906400631</v>
      </c>
      <c r="E104" s="24">
        <f>'USA stag'!D105</f>
        <v>0.9513427846372091</v>
      </c>
    </row>
    <row r="105" spans="1:5" ht="15">
      <c r="A105" s="23">
        <v>1980</v>
      </c>
      <c r="B105" s="24">
        <f>'UK b-t-b'!Z106</f>
        <v>3.3820966706411077</v>
      </c>
      <c r="C105" s="24">
        <f>'USA b-t-b'!AL106</f>
        <v>11.79665859499588</v>
      </c>
      <c r="D105" s="24">
        <f>'UK stag'!D105</f>
        <v>2.3052068830668127</v>
      </c>
      <c r="E105" s="24">
        <f>'USA stag'!D106</f>
        <v>1.1943734645493804</v>
      </c>
    </row>
    <row r="106" spans="1:5" ht="15">
      <c r="A106" s="23">
        <v>1981</v>
      </c>
      <c r="B106" s="24">
        <f>'UK b-t-b'!Z107</f>
        <v>2.615096237370274</v>
      </c>
      <c r="C106" s="24">
        <f>'USA b-t-b'!AL107</f>
        <v>14.02262145226686</v>
      </c>
      <c r="D106" s="24">
        <f>'UK stag'!D106</f>
        <v>1.4518904565621995</v>
      </c>
      <c r="E106" s="24">
        <f>'USA stag'!D107</f>
        <v>1.2732918309818073</v>
      </c>
    </row>
    <row r="107" spans="1:5" ht="15">
      <c r="A107" s="23">
        <v>1982</v>
      </c>
      <c r="B107" s="24">
        <f>'UK b-t-b'!Z108</f>
        <v>4.602065296756024</v>
      </c>
      <c r="C107" s="24">
        <f>'USA b-t-b'!AL108</f>
        <v>12.31990772411201</v>
      </c>
      <c r="D107" s="24">
        <f>'UK stag'!D107</f>
        <v>1.0040942673048232</v>
      </c>
      <c r="E107" s="24">
        <f>'USA stag'!D108</f>
        <v>0.8248947655537489</v>
      </c>
    </row>
    <row r="108" spans="1:5" ht="15">
      <c r="A108" s="23">
        <v>1983</v>
      </c>
      <c r="B108" s="24">
        <f>'UK b-t-b'!Z109</f>
        <v>4.497207240062189</v>
      </c>
      <c r="C108" s="24">
        <f>'USA b-t-b'!AL109</f>
        <v>14.85062567970533</v>
      </c>
      <c r="D108" s="24">
        <f>'UK stag'!D108</f>
        <v>0.8035458917772588</v>
      </c>
      <c r="E108" s="24">
        <f>'USA stag'!D109</f>
        <v>0.42303756994918773</v>
      </c>
    </row>
    <row r="109" spans="1:5" ht="15">
      <c r="A109" s="23">
        <v>1984</v>
      </c>
      <c r="B109" s="24">
        <f>'UK b-t-b'!Z110</f>
        <v>9.234454603731571</v>
      </c>
      <c r="C109" s="24">
        <f>'USA b-t-b'!AL110</f>
        <v>26.679427931960557</v>
      </c>
      <c r="D109" s="24">
        <f>'UK stag'!D109</f>
        <v>0.6939318163730271</v>
      </c>
      <c r="E109" s="24">
        <f>'USA stag'!D110</f>
        <v>0.2345861177309073</v>
      </c>
    </row>
    <row r="110" spans="1:5" ht="15">
      <c r="A110" s="23">
        <v>1985</v>
      </c>
      <c r="B110" s="24">
        <f>'UK b-t-b'!Z111</f>
        <v>10.877402924165018</v>
      </c>
      <c r="C110" s="24">
        <f>'USA b-t-b'!AL111</f>
        <v>24.610166993281055</v>
      </c>
      <c r="D110" s="24">
        <f>'UK stag'!D110</f>
        <v>0.8217327518019254</v>
      </c>
      <c r="E110" s="24">
        <f>'USA stag'!D111</f>
        <v>0.07802649400432483</v>
      </c>
    </row>
    <row r="111" spans="1:5" ht="15">
      <c r="A111" s="23">
        <v>1986</v>
      </c>
      <c r="B111" s="24">
        <f>'UK b-t-b'!Z112</f>
        <v>24.31985743234504</v>
      </c>
      <c r="C111" s="24">
        <f>'USA b-t-b'!AL112</f>
        <v>34.33057683470735</v>
      </c>
      <c r="D111" s="24">
        <f>'UK stag'!D111</f>
        <v>0.48207189218008417</v>
      </c>
      <c r="E111" s="24">
        <f>'USA stag'!D112</f>
        <v>-0.08563839831819767</v>
      </c>
    </row>
    <row r="112" spans="1:5" ht="15">
      <c r="A112" s="23">
        <v>1987</v>
      </c>
      <c r="B112" s="24">
        <f>'UK b-t-b'!Z113</f>
        <v>23.94702778054366</v>
      </c>
      <c r="C112" s="24">
        <f>'USA b-t-b'!AL113</f>
        <v>29.735565848508845</v>
      </c>
      <c r="D112" s="24">
        <f>'UK stag'!D112</f>
        <v>0.659517006234641</v>
      </c>
      <c r="E112" s="24">
        <f>'USA stag'!D113</f>
        <v>-0.018866056290363503</v>
      </c>
    </row>
    <row r="113" spans="1:5" ht="15">
      <c r="A113" s="23">
        <v>1988</v>
      </c>
      <c r="B113" s="24">
        <f>'UK b-t-b'!Z114</f>
        <v>29.124300706439627</v>
      </c>
      <c r="C113" s="24">
        <f>'USA b-t-b'!AL114</f>
        <v>26.478022288631553</v>
      </c>
      <c r="D113" s="24">
        <f>'UK stag'!D113</f>
        <v>0.6152693931995732</v>
      </c>
      <c r="E113" s="24">
        <f>'USA stag'!D114</f>
        <v>0.02945126325631356</v>
      </c>
    </row>
    <row r="114" spans="1:5" ht="15">
      <c r="A114" s="23">
        <v>1989</v>
      </c>
      <c r="B114" s="24">
        <f>'UK b-t-b'!Z115</f>
        <v>34.702761768801</v>
      </c>
      <c r="C114" s="24">
        <f>'USA b-t-b'!AL115</f>
        <v>38.974212675557666</v>
      </c>
      <c r="D114" s="24">
        <f>'UK stag'!D114</f>
        <v>0.6634348260565351</v>
      </c>
      <c r="E114" s="24">
        <f>'USA stag'!D115</f>
        <v>0.07477366198958306</v>
      </c>
    </row>
    <row r="115" spans="1:5" ht="15">
      <c r="A115" s="23">
        <v>1990</v>
      </c>
      <c r="B115" s="24">
        <f>'UK b-t-b'!Z116</f>
        <v>16.480812120279936</v>
      </c>
      <c r="C115" s="24">
        <f>'USA b-t-b'!AL116</f>
        <v>25.123463728733515</v>
      </c>
      <c r="D115" s="24">
        <f>'UK stag'!D115</f>
        <v>0.5990414430858535</v>
      </c>
      <c r="E115" s="24">
        <f>'USA stag'!D116</f>
        <v>0.11622086265993486</v>
      </c>
    </row>
    <row r="116" spans="1:5" ht="15">
      <c r="A116" s="23">
        <v>1991</v>
      </c>
      <c r="B116" s="24">
        <f>'UK b-t-b'!Z117</f>
        <v>15.858046328752387</v>
      </c>
      <c r="C116" s="24">
        <f>'USA b-t-b'!AL117</f>
        <v>18.088010083405972</v>
      </c>
      <c r="D116" s="24">
        <f>'UK stag'!D116</f>
        <v>0.7946861682790595</v>
      </c>
      <c r="E116" s="24">
        <f>'USA stag'!D117</f>
        <v>0.14825170336557972</v>
      </c>
    </row>
    <row r="117" spans="1:5" ht="15">
      <c r="A117" s="23">
        <v>1992</v>
      </c>
      <c r="B117" s="24">
        <f>'UK b-t-b'!Z118</f>
        <v>9.700422468796011</v>
      </c>
      <c r="C117" s="24">
        <f>'USA b-t-b'!AL118</f>
        <v>15.65882899233945</v>
      </c>
      <c r="D117" s="24">
        <f>'UK stag'!D117</f>
        <v>0.36507683904634997</v>
      </c>
      <c r="E117" s="24">
        <f>'USA stag'!D118</f>
        <v>-0.020700093215661394</v>
      </c>
    </row>
    <row r="118" spans="1:5" ht="15">
      <c r="A118" s="23">
        <v>1993</v>
      </c>
      <c r="B118" s="24">
        <f>'UK b-t-b'!Z119</f>
        <v>11.779185938055905</v>
      </c>
      <c r="C118" s="24">
        <f>'USA b-t-b'!AL119</f>
        <v>20.818682680965154</v>
      </c>
      <c r="D118" s="24">
        <f>'UK stag'!D118</f>
        <v>0.2603791650904592</v>
      </c>
      <c r="E118" s="24">
        <f>'USA stag'!D119</f>
        <v>-0.09279637651192872</v>
      </c>
    </row>
    <row r="119" spans="1:5" ht="15">
      <c r="A119" s="23">
        <v>1994</v>
      </c>
      <c r="B119" s="24">
        <f>'UK b-t-b'!Z120</f>
        <v>12.078155935604668</v>
      </c>
      <c r="C119" s="24">
        <f>'USA b-t-b'!AL120</f>
        <v>28.91801393323652</v>
      </c>
      <c r="D119" s="24">
        <f>'UK stag'!D119</f>
        <v>0.07997655949850824</v>
      </c>
      <c r="E119" s="24">
        <f>'USA stag'!D120</f>
        <v>-0.17011858633740598</v>
      </c>
    </row>
    <row r="120" spans="1:5" ht="15">
      <c r="A120" s="23">
        <v>1995</v>
      </c>
      <c r="B120" s="24">
        <f>'UK b-t-b'!Z121</f>
        <v>37.42213506476385</v>
      </c>
      <c r="C120" s="24">
        <f>'USA b-t-b'!AL121</f>
        <v>38.302169557013265</v>
      </c>
      <c r="D120" s="24">
        <f>'UK stag'!D120</f>
        <v>0.1610780567251593</v>
      </c>
      <c r="E120" s="24">
        <f>'USA stag'!D121</f>
        <v>-0.21135275027327005</v>
      </c>
    </row>
    <row r="121" spans="1:5" ht="15">
      <c r="A121" s="23">
        <v>1996</v>
      </c>
      <c r="B121" s="24">
        <f>'UK b-t-b'!Z122</f>
        <v>30.88318782317831</v>
      </c>
      <c r="C121" s="24">
        <f>'USA b-t-b'!AL122</f>
        <v>52.81629725483712</v>
      </c>
      <c r="D121" s="24">
        <f>'UK stag'!D121</f>
        <v>0.1831954876857021</v>
      </c>
      <c r="E121" s="24">
        <f>'USA stag'!D122</f>
        <v>-0.25789126737061147</v>
      </c>
    </row>
    <row r="122" spans="1:5" ht="15">
      <c r="A122" s="23">
        <v>1997</v>
      </c>
      <c r="B122" s="24">
        <f>'UK b-t-b'!Z123</f>
        <v>30.660690092531205</v>
      </c>
      <c r="C122" s="24">
        <f>'USA b-t-b'!AL123</f>
        <v>56.217185171131455</v>
      </c>
      <c r="D122" s="24">
        <f>'UK stag'!D122</f>
        <v>-0.06651690232527102</v>
      </c>
      <c r="E122" s="24">
        <f>'USA stag'!D123</f>
        <v>-0.31684953796062076</v>
      </c>
    </row>
    <row r="123" spans="1:5" ht="15">
      <c r="A123" s="23">
        <v>1998</v>
      </c>
      <c r="B123" s="24">
        <f>'UK b-t-b'!Z124</f>
        <v>39.584078940641135</v>
      </c>
      <c r="C123" s="24">
        <f>'USA b-t-b'!AL124</f>
        <v>93.32904312072407</v>
      </c>
      <c r="D123" s="24">
        <f>'UK stag'!D123</f>
        <v>-0.14565948964097508</v>
      </c>
      <c r="E123" s="24">
        <f>'USA stag'!D124</f>
        <v>-0.4658102426809606</v>
      </c>
    </row>
    <row r="124" spans="1:5" ht="15">
      <c r="A124" s="23">
        <v>1999</v>
      </c>
      <c r="B124" s="24">
        <f>'UK b-t-b'!Z125</f>
        <v>53.765692961644916</v>
      </c>
      <c r="C124" s="24">
        <f>'USA b-t-b'!AL125</f>
        <v>82.05512216106786</v>
      </c>
      <c r="D124" s="24">
        <f>'UK stag'!D124</f>
        <v>-0.15057589108931596</v>
      </c>
      <c r="E124" s="24">
        <f>'USA stag'!D125</f>
        <v>-0.423944973893982</v>
      </c>
    </row>
    <row r="125" spans="1:5" ht="15">
      <c r="A125" s="23">
        <v>2000</v>
      </c>
      <c r="B125" s="24">
        <f>'UK b-t-b'!Z126</f>
        <v>102.66824678589384</v>
      </c>
      <c r="C125" s="24">
        <f>'USA b-t-b'!AL126</f>
        <v>101.46464277813367</v>
      </c>
      <c r="D125" s="24">
        <f>'UK stag'!D125</f>
        <v>-0.39930245058782454</v>
      </c>
      <c r="E125" s="24">
        <f>'USA stag'!D126</f>
        <v>-0.3143497601675923</v>
      </c>
    </row>
    <row r="126" spans="1:5" ht="15">
      <c r="A126" s="23">
        <v>2001</v>
      </c>
      <c r="B126" s="24">
        <f>'UK b-t-b'!Z127</f>
        <v>31.077729257641924</v>
      </c>
      <c r="C126" s="24">
        <f>'USA b-t-b'!AL127</f>
        <v>67.92284413598392</v>
      </c>
      <c r="D126" s="24">
        <f>'UK stag'!D126</f>
        <v>-0.3034517490161509</v>
      </c>
      <c r="E126" s="24">
        <f>'USA stag'!D127</f>
        <v>-0.24104060226690385</v>
      </c>
    </row>
    <row r="127" spans="1:5" ht="15">
      <c r="A127" s="23">
        <v>2002</v>
      </c>
      <c r="B127" s="24">
        <f>'UK b-t-b'!Z128</f>
        <v>23.272578287637863</v>
      </c>
      <c r="C127" s="24">
        <f>'USA b-t-b'!AL128</f>
        <v>36.55856682365895</v>
      </c>
      <c r="D127" s="24">
        <f>'UK stag'!D127</f>
        <v>-0.19776824454779549</v>
      </c>
      <c r="E127" s="24">
        <f>'USA stag'!D128</f>
        <v>-0.282756683199148</v>
      </c>
    </row>
    <row r="128" spans="1:5" ht="15">
      <c r="A128" s="23">
        <v>2003</v>
      </c>
      <c r="B128" s="24">
        <f>'UK b-t-b'!Z129</f>
        <v>14.973811345385284</v>
      </c>
      <c r="C128" s="24">
        <f>'USA b-t-b'!AL129</f>
        <v>30.177798517480895</v>
      </c>
      <c r="D128" s="24">
        <f>'UK stag'!D128</f>
        <v>-0.18892127216357835</v>
      </c>
      <c r="E128" s="24">
        <f>'USA stag'!D129</f>
        <v>-0.17879893475355435</v>
      </c>
    </row>
    <row r="129" spans="1:5" ht="15">
      <c r="A129" s="23">
        <v>2004</v>
      </c>
      <c r="B129" s="24">
        <f>'UK b-t-b'!Z130</f>
        <v>30.601899896224154</v>
      </c>
      <c r="C129" s="24">
        <f>'USA b-t-b'!AL130</f>
        <v>41.877907018281235</v>
      </c>
      <c r="D129" s="24">
        <f>'UK stag'!D129</f>
        <v>-0.19383767361191923</v>
      </c>
      <c r="E129" s="24">
        <f>'USA stag'!D130</f>
        <v>-0.08062245084294181</v>
      </c>
    </row>
    <row r="130" spans="1:5" ht="15">
      <c r="A130" s="23">
        <v>2005</v>
      </c>
      <c r="B130" s="24">
        <f>'UK b-t-b'!Z131</f>
        <v>35.96469056555184</v>
      </c>
      <c r="C130" s="24">
        <f>'USA b-t-b'!AL131</f>
        <v>41.90859661687795</v>
      </c>
      <c r="D130" s="24">
        <f>'UK stag'!D130</f>
        <v>-0.21202453363658574</v>
      </c>
      <c r="E130" s="24">
        <f>'USA stag'!D131</f>
        <v>-0.021313331473641034</v>
      </c>
    </row>
    <row r="131" spans="1:5" ht="15">
      <c r="A131" s="23">
        <v>2006</v>
      </c>
      <c r="B131" s="24">
        <f>'UK b-t-b'!Z132</f>
        <v>46.801735338809486</v>
      </c>
      <c r="C131" s="24">
        <f>'USA b-t-b'!AL132</f>
        <v>59.608494001411486</v>
      </c>
      <c r="D131" s="24">
        <f>'UK stag'!D131</f>
        <v>-0.0965082262715486</v>
      </c>
      <c r="E131" s="24">
        <f>'USA stag'!D132</f>
        <v>-0.07228362499675982</v>
      </c>
    </row>
    <row r="132" spans="1:5" ht="15">
      <c r="A132" s="23">
        <v>2007</v>
      </c>
      <c r="B132" s="24">
        <f>'UK b-t-b'!Z133</f>
        <v>43.55541867980674</v>
      </c>
      <c r="C132" s="24">
        <f>'USA b-t-b'!AL133</f>
        <v>73.94151732050669</v>
      </c>
      <c r="D132" s="24">
        <f>'UK stag'!D132</f>
        <v>-0.202191730739904</v>
      </c>
      <c r="E132" s="24">
        <f>'USA stag'!D133</f>
        <v>-0.13201715898261043</v>
      </c>
    </row>
    <row r="133" spans="1:5" ht="15">
      <c r="A133" s="23">
        <v>2008</v>
      </c>
      <c r="B133" s="24">
        <f>'UK b-t-b'!Z134</f>
        <v>36.779305985349595</v>
      </c>
      <c r="C133" s="24">
        <f>'USA b-t-b'!AL134</f>
        <v>45.96564382017195</v>
      </c>
      <c r="D133" s="24">
        <f>'UK stag'!D133</f>
        <v>-0.0547251895176423</v>
      </c>
      <c r="E133" s="24">
        <f>'USA stag'!D134</f>
        <v>-0.17183139523677737</v>
      </c>
    </row>
    <row r="134" spans="1:5" ht="15">
      <c r="A134" s="23">
        <v>2009</v>
      </c>
      <c r="B134" s="24">
        <f>'UK b-t-b'!Z135</f>
        <v>21.169880395614506</v>
      </c>
      <c r="C134" s="24">
        <f>'USA b-t-b'!AL135</f>
        <v>45.2238389198709</v>
      </c>
      <c r="D134" s="24">
        <f>'UK stag'!D134</f>
        <v>-0.10190479186213952</v>
      </c>
      <c r="E134" s="24">
        <f>'USA stag'!D135</f>
        <v>-0.1656210602893374</v>
      </c>
    </row>
    <row r="135" spans="1:5" ht="15">
      <c r="A135" s="23">
        <v>2010</v>
      </c>
      <c r="B135" s="24">
        <f>'UK b-t-b'!Z136</f>
        <v>22.52562536877204</v>
      </c>
      <c r="C135" s="24">
        <f>'USA b-t-b'!AL136</f>
        <v>41.39376247766526</v>
      </c>
      <c r="D135" s="24">
        <f>'UK stag'!D135</f>
        <v>0.11388570326667978</v>
      </c>
      <c r="E135" s="24">
        <f>'USA stag'!D136</f>
        <v>-0.05555801528296861</v>
      </c>
    </row>
    <row r="136" spans="1:5" ht="15">
      <c r="A136" s="23">
        <v>2011</v>
      </c>
      <c r="B136" s="24">
        <f>'UK b-t-b'!Z137</f>
        <v>19.25035400470756</v>
      </c>
      <c r="C136" s="24">
        <f>'USA b-t-b'!AL137</f>
        <v>49.361700929439536</v>
      </c>
      <c r="D136" s="24">
        <f>'UK stag'!D136</f>
        <v>0.1006152446903541</v>
      </c>
      <c r="E136" s="24">
        <f>'USA stag'!D137</f>
        <v>0.039507340923738796</v>
      </c>
    </row>
    <row r="137" spans="1:5" ht="15">
      <c r="A137" s="23">
        <v>2012</v>
      </c>
      <c r="B137" s="24">
        <f>'UK b-t-b'!Z138</f>
        <v>9.205593737366314</v>
      </c>
      <c r="C137" s="24">
        <f>'USA b-t-b'!AL138</f>
        <v>44.09153500924594</v>
      </c>
      <c r="D137" s="24">
        <f>'UK stag'!D137</f>
        <v>-0.06946164274868269</v>
      </c>
      <c r="E137" s="24">
        <f>'USA stag'!D138</f>
        <v>-0.08609332664246769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38"/>
  <sheetViews>
    <sheetView zoomScalePageLayoutView="0" workbookViewId="0" topLeftCell="A1">
      <pane xSplit="1" ySplit="5" topLeftCell="B10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0.75390625" defaultRowHeight="12.75"/>
  <cols>
    <col min="1" max="7" width="13.875" style="1" customWidth="1"/>
    <col min="8" max="22" width="13.875" style="6" customWidth="1"/>
    <col min="23" max="25" width="13.875" style="1" customWidth="1"/>
    <col min="26" max="26" width="10.75390625" style="7" customWidth="1"/>
    <col min="27" max="27" width="12.625" style="7" bestFit="1" customWidth="1"/>
    <col min="28" max="16384" width="10.75390625" style="7" customWidth="1"/>
  </cols>
  <sheetData>
    <row r="1" spans="1:38" s="11" customFormat="1" ht="18">
      <c r="A1" s="10"/>
      <c r="B1" s="10" t="s">
        <v>16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 t="s">
        <v>38</v>
      </c>
      <c r="X1" s="10"/>
      <c r="Y1" s="10"/>
      <c r="AA1" s="10" t="s">
        <v>90</v>
      </c>
      <c r="AC1" s="10" t="s">
        <v>82</v>
      </c>
      <c r="AL1" s="10" t="s">
        <v>91</v>
      </c>
    </row>
    <row r="2" spans="1:35" ht="47.25">
      <c r="A2" s="2" t="s">
        <v>70</v>
      </c>
      <c r="B2" s="3" t="s">
        <v>17</v>
      </c>
      <c r="C2" s="3"/>
      <c r="D2" s="3" t="s">
        <v>18</v>
      </c>
      <c r="E2" s="3"/>
      <c r="F2" s="3" t="s">
        <v>19</v>
      </c>
      <c r="G2" s="3"/>
      <c r="H2" s="3" t="s">
        <v>65</v>
      </c>
      <c r="I2" s="3" t="s">
        <v>67</v>
      </c>
      <c r="J2" s="3" t="s">
        <v>66</v>
      </c>
      <c r="K2" s="3"/>
      <c r="L2" s="2" t="s">
        <v>20</v>
      </c>
      <c r="M2" s="3"/>
      <c r="N2" s="3" t="s">
        <v>21</v>
      </c>
      <c r="O2" s="3"/>
      <c r="P2" s="3"/>
      <c r="Q2" s="3"/>
      <c r="R2" s="3"/>
      <c r="S2" s="3"/>
      <c r="T2" s="3" t="s">
        <v>22</v>
      </c>
      <c r="U2" s="3"/>
      <c r="V2" s="3"/>
      <c r="W2" s="3" t="s">
        <v>39</v>
      </c>
      <c r="X2" s="3" t="s">
        <v>40</v>
      </c>
      <c r="Y2" s="3" t="s">
        <v>41</v>
      </c>
      <c r="AC2" s="3" t="s">
        <v>17</v>
      </c>
      <c r="AD2" s="3" t="s">
        <v>18</v>
      </c>
      <c r="AE2" s="3" t="s">
        <v>19</v>
      </c>
      <c r="AF2" s="3" t="s">
        <v>66</v>
      </c>
      <c r="AG2" s="2" t="s">
        <v>20</v>
      </c>
      <c r="AH2" s="3" t="s">
        <v>21</v>
      </c>
      <c r="AI2" s="3" t="s">
        <v>22</v>
      </c>
    </row>
    <row r="3" spans="1:27" s="14" customFormat="1" ht="63.75">
      <c r="A3" s="12" t="s">
        <v>58</v>
      </c>
      <c r="B3" s="13" t="s">
        <v>59</v>
      </c>
      <c r="C3" s="13" t="s">
        <v>59</v>
      </c>
      <c r="D3" s="13" t="s">
        <v>60</v>
      </c>
      <c r="E3" s="13" t="s">
        <v>61</v>
      </c>
      <c r="F3" s="13" t="s">
        <v>62</v>
      </c>
      <c r="G3" s="13" t="s">
        <v>62</v>
      </c>
      <c r="H3" s="13" t="s">
        <v>63</v>
      </c>
      <c r="I3" s="13" t="s">
        <v>64</v>
      </c>
      <c r="J3" s="13" t="s">
        <v>68</v>
      </c>
      <c r="K3" s="13" t="s">
        <v>69</v>
      </c>
      <c r="L3" s="12" t="s">
        <v>88</v>
      </c>
      <c r="M3" s="12" t="s">
        <v>88</v>
      </c>
      <c r="N3" s="13" t="s">
        <v>48</v>
      </c>
      <c r="O3" s="13" t="s">
        <v>49</v>
      </c>
      <c r="P3" s="13" t="s">
        <v>52</v>
      </c>
      <c r="Q3" s="13" t="s">
        <v>52</v>
      </c>
      <c r="R3" s="13" t="s">
        <v>50</v>
      </c>
      <c r="S3" s="13" t="s">
        <v>51</v>
      </c>
      <c r="T3" s="13" t="s">
        <v>54</v>
      </c>
      <c r="U3" s="13"/>
      <c r="V3" s="13"/>
      <c r="W3" s="14" t="s">
        <v>98</v>
      </c>
      <c r="X3" s="14" t="s">
        <v>87</v>
      </c>
      <c r="Y3" s="14" t="s">
        <v>99</v>
      </c>
      <c r="AA3" s="14" t="s">
        <v>100</v>
      </c>
    </row>
    <row r="4" spans="1:27" s="15" customFormat="1" ht="57" customHeight="1">
      <c r="A4" s="12" t="s">
        <v>23</v>
      </c>
      <c r="B4" s="13" t="s">
        <v>24</v>
      </c>
      <c r="C4" s="13"/>
      <c r="D4" s="13" t="s">
        <v>25</v>
      </c>
      <c r="E4" s="13"/>
      <c r="F4" s="13" t="s">
        <v>26</v>
      </c>
      <c r="G4" s="13"/>
      <c r="H4" s="13" t="s">
        <v>27</v>
      </c>
      <c r="I4" s="13" t="s">
        <v>28</v>
      </c>
      <c r="J4" s="13" t="s">
        <v>29</v>
      </c>
      <c r="K4" s="13"/>
      <c r="L4" s="13" t="s">
        <v>45</v>
      </c>
      <c r="M4" s="13"/>
      <c r="N4" s="13" t="s">
        <v>46</v>
      </c>
      <c r="O4" s="13"/>
      <c r="P4" s="13" t="s">
        <v>47</v>
      </c>
      <c r="Q4" s="13"/>
      <c r="R4" s="13" t="s">
        <v>30</v>
      </c>
      <c r="S4" s="13"/>
      <c r="T4" s="13" t="s">
        <v>53</v>
      </c>
      <c r="U4" s="13"/>
      <c r="V4" s="13"/>
      <c r="W4" s="13" t="s">
        <v>80</v>
      </c>
      <c r="X4" s="13" t="s">
        <v>44</v>
      </c>
      <c r="Y4" s="13" t="s">
        <v>86</v>
      </c>
      <c r="AA4" s="13" t="s">
        <v>101</v>
      </c>
    </row>
    <row r="5" spans="1:25" s="15" customFormat="1" ht="57" customHeight="1">
      <c r="A5" s="12" t="s">
        <v>31</v>
      </c>
      <c r="B5" s="13" t="s">
        <v>32</v>
      </c>
      <c r="C5" s="13" t="s">
        <v>36</v>
      </c>
      <c r="D5" s="13" t="s">
        <v>33</v>
      </c>
      <c r="E5" s="13" t="s">
        <v>57</v>
      </c>
      <c r="F5" s="13" t="s">
        <v>33</v>
      </c>
      <c r="G5" s="13" t="s">
        <v>35</v>
      </c>
      <c r="H5" s="13" t="s">
        <v>32</v>
      </c>
      <c r="I5" s="13" t="s">
        <v>32</v>
      </c>
      <c r="J5" s="13" t="s">
        <v>32</v>
      </c>
      <c r="K5" s="13" t="s">
        <v>37</v>
      </c>
      <c r="L5" s="13" t="s">
        <v>32</v>
      </c>
      <c r="M5" s="13" t="s">
        <v>34</v>
      </c>
      <c r="N5" s="13" t="s">
        <v>32</v>
      </c>
      <c r="O5" s="13" t="s">
        <v>34</v>
      </c>
      <c r="P5" s="13" t="s">
        <v>32</v>
      </c>
      <c r="Q5" s="13" t="s">
        <v>34</v>
      </c>
      <c r="R5" s="13" t="s">
        <v>32</v>
      </c>
      <c r="S5" s="13" t="s">
        <v>34</v>
      </c>
      <c r="T5" s="13" t="s">
        <v>32</v>
      </c>
      <c r="U5" s="13" t="s">
        <v>89</v>
      </c>
      <c r="V5" s="13"/>
      <c r="W5" s="13" t="s">
        <v>81</v>
      </c>
      <c r="X5" s="13" t="s">
        <v>43</v>
      </c>
      <c r="Y5" s="13" t="s">
        <v>43</v>
      </c>
    </row>
    <row r="6" spans="1:40" ht="15">
      <c r="A6" s="28">
        <v>1880</v>
      </c>
      <c r="B6" s="28"/>
      <c r="C6" s="29"/>
      <c r="D6" s="29"/>
      <c r="E6" s="29"/>
      <c r="F6" s="29"/>
      <c r="G6" s="29"/>
      <c r="H6" s="29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  <c r="V6" s="28"/>
      <c r="W6" s="30">
        <v>2161</v>
      </c>
      <c r="X6" s="28"/>
      <c r="Y6" s="31">
        <f aca="true" t="shared" si="0" ref="Y6:Y53">W6*0.000646981612802</f>
        <v>1.398127265265122</v>
      </c>
      <c r="Z6" s="28"/>
      <c r="AA6" s="29">
        <v>5.209166666666666</v>
      </c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9"/>
      <c r="AM6" s="28"/>
      <c r="AN6" s="28"/>
    </row>
    <row r="7" spans="1:40" ht="15">
      <c r="A7" s="28">
        <v>1881</v>
      </c>
      <c r="B7" s="28"/>
      <c r="C7" s="29"/>
      <c r="D7" s="29"/>
      <c r="E7" s="29"/>
      <c r="F7" s="29"/>
      <c r="G7" s="29"/>
      <c r="H7" s="29"/>
      <c r="I7" s="29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  <c r="V7" s="28"/>
      <c r="W7" s="30">
        <v>2248</v>
      </c>
      <c r="X7" s="28"/>
      <c r="Y7" s="31">
        <f t="shared" si="0"/>
        <v>1.454414665578896</v>
      </c>
      <c r="Z7" s="28"/>
      <c r="AA7" s="29">
        <v>6.254166666666667</v>
      </c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9"/>
      <c r="AM7" s="28"/>
      <c r="AN7" s="28"/>
    </row>
    <row r="8" spans="1:40" ht="15">
      <c r="A8" s="28">
        <v>1882</v>
      </c>
      <c r="B8" s="28"/>
      <c r="C8" s="29"/>
      <c r="D8" s="29"/>
      <c r="E8" s="29"/>
      <c r="F8" s="29"/>
      <c r="G8" s="29"/>
      <c r="H8" s="29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  <c r="V8" s="28"/>
      <c r="W8" s="30">
        <v>2313</v>
      </c>
      <c r="X8" s="28"/>
      <c r="Y8" s="31">
        <f t="shared" si="0"/>
        <v>1.496468470411026</v>
      </c>
      <c r="Z8" s="28"/>
      <c r="AA8" s="29">
        <v>5.900000000000001</v>
      </c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  <c r="AM8" s="28"/>
      <c r="AN8" s="28"/>
    </row>
    <row r="9" spans="1:40" ht="15">
      <c r="A9" s="28">
        <v>1883</v>
      </c>
      <c r="B9" s="28"/>
      <c r="C9" s="29"/>
      <c r="D9" s="29"/>
      <c r="E9" s="29"/>
      <c r="F9" s="29"/>
      <c r="G9" s="29"/>
      <c r="H9" s="29"/>
      <c r="I9" s="2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  <c r="V9" s="28"/>
      <c r="W9" s="30">
        <v>2211</v>
      </c>
      <c r="X9" s="28"/>
      <c r="Y9" s="31">
        <f t="shared" si="0"/>
        <v>1.430476345905222</v>
      </c>
      <c r="Z9" s="28"/>
      <c r="AA9" s="29">
        <v>5.634166666666668</v>
      </c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9"/>
      <c r="AM9" s="28"/>
      <c r="AN9" s="28"/>
    </row>
    <row r="10" spans="1:40" ht="15">
      <c r="A10" s="28">
        <v>1884</v>
      </c>
      <c r="B10" s="28"/>
      <c r="C10" s="29"/>
      <c r="D10" s="29"/>
      <c r="E10" s="29"/>
      <c r="F10" s="29"/>
      <c r="G10" s="29"/>
      <c r="H10" s="29"/>
      <c r="I10" s="29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8"/>
      <c r="W10" s="30">
        <v>2171</v>
      </c>
      <c r="X10" s="28"/>
      <c r="Y10" s="31">
        <f t="shared" si="0"/>
        <v>1.404597081393142</v>
      </c>
      <c r="Z10" s="28"/>
      <c r="AA10" s="29">
        <v>4.740833333333334</v>
      </c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9"/>
      <c r="AM10" s="28"/>
      <c r="AN10" s="28"/>
    </row>
    <row r="11" spans="1:40" ht="15">
      <c r="A11" s="28">
        <v>1885</v>
      </c>
      <c r="B11" s="28"/>
      <c r="C11" s="29"/>
      <c r="D11" s="29"/>
      <c r="E11" s="29"/>
      <c r="F11" s="29"/>
      <c r="G11" s="29"/>
      <c r="H11" s="29"/>
      <c r="I11" s="29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28"/>
      <c r="W11" s="30">
        <v>1955</v>
      </c>
      <c r="X11" s="28"/>
      <c r="Y11" s="31">
        <f t="shared" si="0"/>
        <v>1.2648490530279102</v>
      </c>
      <c r="Z11" s="28"/>
      <c r="AA11" s="29">
        <v>4.596666666666667</v>
      </c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9"/>
      <c r="AM11" s="28"/>
      <c r="AN11" s="28"/>
    </row>
    <row r="12" spans="1:40" ht="15">
      <c r="A12" s="28">
        <v>1886</v>
      </c>
      <c r="B12" s="28"/>
      <c r="C12" s="29"/>
      <c r="D12" s="29"/>
      <c r="E12" s="29"/>
      <c r="F12" s="29"/>
      <c r="G12" s="29"/>
      <c r="H12" s="29"/>
      <c r="I12" s="29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9"/>
      <c r="V12" s="28"/>
      <c r="W12" s="30">
        <v>2391</v>
      </c>
      <c r="X12" s="28"/>
      <c r="Y12" s="31">
        <f t="shared" si="0"/>
        <v>1.5469330362095821</v>
      </c>
      <c r="Z12" s="28"/>
      <c r="AA12" s="29">
        <v>5.364166666666666</v>
      </c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9"/>
      <c r="AM12" s="28"/>
      <c r="AN12" s="28"/>
    </row>
    <row r="13" spans="1:40" ht="15">
      <c r="A13" s="28">
        <v>1887</v>
      </c>
      <c r="B13" s="28">
        <v>8</v>
      </c>
      <c r="C13" s="30">
        <v>216.226</v>
      </c>
      <c r="D13" s="29"/>
      <c r="E13" s="29"/>
      <c r="F13" s="29"/>
      <c r="G13" s="29"/>
      <c r="H13" s="29"/>
      <c r="I13" s="2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9"/>
      <c r="V13" s="28"/>
      <c r="W13" s="30">
        <v>2498</v>
      </c>
      <c r="X13" s="28"/>
      <c r="Y13" s="31">
        <f t="shared" si="0"/>
        <v>1.616160068779396</v>
      </c>
      <c r="Z13" s="28"/>
      <c r="AA13" s="29">
        <v>5.534166666666668</v>
      </c>
      <c r="AB13" s="28"/>
      <c r="AC13" s="32">
        <f aca="true" t="shared" si="1" ref="AC13:AC26">((C13/1000)/Y13)*100</f>
        <v>13.378996559623241</v>
      </c>
      <c r="AD13" s="32"/>
      <c r="AE13" s="32"/>
      <c r="AF13" s="32"/>
      <c r="AG13" s="32"/>
      <c r="AH13" s="28"/>
      <c r="AI13" s="28"/>
      <c r="AJ13" s="28"/>
      <c r="AK13" s="28"/>
      <c r="AL13" s="33">
        <f aca="true" t="shared" si="2" ref="AL13:AL19">AC13*0.80181802</f>
        <v>10.72752053102392</v>
      </c>
      <c r="AM13" s="28"/>
      <c r="AN13" s="28"/>
    </row>
    <row r="14" spans="1:40" ht="15">
      <c r="A14" s="28">
        <v>1888</v>
      </c>
      <c r="B14" s="28">
        <v>3</v>
      </c>
      <c r="C14" s="30">
        <v>23.6</v>
      </c>
      <c r="D14" s="29"/>
      <c r="E14" s="29"/>
      <c r="F14" s="29"/>
      <c r="G14" s="29"/>
      <c r="H14" s="29"/>
      <c r="I14" s="29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  <c r="V14" s="28"/>
      <c r="W14" s="30">
        <v>2290</v>
      </c>
      <c r="X14" s="28"/>
      <c r="Y14" s="31">
        <f t="shared" si="0"/>
        <v>1.48158789331658</v>
      </c>
      <c r="Z14" s="28"/>
      <c r="AA14" s="29">
        <v>5.204166666666667</v>
      </c>
      <c r="AB14" s="28"/>
      <c r="AC14" s="32">
        <f t="shared" si="1"/>
        <v>1.5928855862321254</v>
      </c>
      <c r="AD14" s="32"/>
      <c r="AE14" s="32"/>
      <c r="AF14" s="32"/>
      <c r="AG14" s="32"/>
      <c r="AH14" s="28"/>
      <c r="AI14" s="28"/>
      <c r="AJ14" s="28"/>
      <c r="AK14" s="28"/>
      <c r="AL14" s="33">
        <f t="shared" si="2"/>
        <v>1.2772043668391821</v>
      </c>
      <c r="AM14" s="28"/>
      <c r="AN14" s="28"/>
    </row>
    <row r="15" spans="1:40" ht="15">
      <c r="A15" s="28">
        <v>1889</v>
      </c>
      <c r="B15" s="28">
        <v>12</v>
      </c>
      <c r="C15" s="30">
        <v>152.1796</v>
      </c>
      <c r="D15" s="29"/>
      <c r="E15" s="29"/>
      <c r="F15" s="29"/>
      <c r="G15" s="29"/>
      <c r="H15" s="29"/>
      <c r="I15" s="29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28"/>
      <c r="W15" s="30">
        <v>2413</v>
      </c>
      <c r="X15" s="28"/>
      <c r="Y15" s="31">
        <f t="shared" si="0"/>
        <v>1.561166631691226</v>
      </c>
      <c r="Z15" s="28"/>
      <c r="AA15" s="29">
        <v>5.323333333333333</v>
      </c>
      <c r="AB15" s="28"/>
      <c r="AC15" s="32">
        <f t="shared" si="1"/>
        <v>9.747812751745947</v>
      </c>
      <c r="AD15" s="32"/>
      <c r="AE15" s="32"/>
      <c r="AF15" s="32"/>
      <c r="AG15" s="32"/>
      <c r="AH15" s="28"/>
      <c r="AI15" s="28"/>
      <c r="AJ15" s="28"/>
      <c r="AK15" s="28"/>
      <c r="AL15" s="33">
        <f t="shared" si="2"/>
        <v>7.815971919935687</v>
      </c>
      <c r="AM15" s="28"/>
      <c r="AN15" s="28"/>
    </row>
    <row r="16" spans="1:40" ht="15">
      <c r="A16" s="28">
        <v>1890</v>
      </c>
      <c r="B16" s="28">
        <v>13</v>
      </c>
      <c r="C16" s="30">
        <v>155.1565</v>
      </c>
      <c r="D16" s="29"/>
      <c r="E16" s="29"/>
      <c r="F16" s="29"/>
      <c r="G16" s="29"/>
      <c r="H16" s="29"/>
      <c r="I16" s="29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9"/>
      <c r="V16" s="28"/>
      <c r="W16" s="30">
        <v>3210</v>
      </c>
      <c r="X16" s="28"/>
      <c r="Y16" s="31">
        <f t="shared" si="0"/>
        <v>2.07681097709442</v>
      </c>
      <c r="Z16" s="28"/>
      <c r="AA16" s="29">
        <v>5.269166666666666</v>
      </c>
      <c r="AB16" s="28"/>
      <c r="AC16" s="32">
        <f t="shared" si="1"/>
        <v>7.4709013825164305</v>
      </c>
      <c r="AD16" s="32"/>
      <c r="AE16" s="32"/>
      <c r="AF16" s="32"/>
      <c r="AG16" s="32"/>
      <c r="AH16" s="28"/>
      <c r="AI16" s="28"/>
      <c r="AJ16" s="28"/>
      <c r="AK16" s="28"/>
      <c r="AL16" s="33">
        <f t="shared" si="2"/>
        <v>5.990303354144587</v>
      </c>
      <c r="AM16" s="28"/>
      <c r="AN16" s="28"/>
    </row>
    <row r="17" spans="1:40" ht="15">
      <c r="A17" s="28">
        <v>1891</v>
      </c>
      <c r="B17" s="28">
        <v>17</v>
      </c>
      <c r="C17" s="30">
        <v>166.19999999999996</v>
      </c>
      <c r="D17" s="29"/>
      <c r="E17" s="29"/>
      <c r="F17" s="29"/>
      <c r="G17" s="29"/>
      <c r="H17" s="29"/>
      <c r="I17" s="29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28"/>
      <c r="W17" s="30">
        <v>3026</v>
      </c>
      <c r="X17" s="28"/>
      <c r="Y17" s="31">
        <f t="shared" si="0"/>
        <v>1.9577663603388522</v>
      </c>
      <c r="Z17" s="28"/>
      <c r="AA17" s="29">
        <v>5.028333333333333</v>
      </c>
      <c r="AB17" s="28"/>
      <c r="AC17" s="32">
        <f t="shared" si="1"/>
        <v>8.489266307100806</v>
      </c>
      <c r="AD17" s="32"/>
      <c r="AE17" s="32"/>
      <c r="AF17" s="32"/>
      <c r="AG17" s="32"/>
      <c r="AH17" s="28"/>
      <c r="AI17" s="28"/>
      <c r="AJ17" s="28"/>
      <c r="AK17" s="28"/>
      <c r="AL17" s="33">
        <f t="shared" si="2"/>
        <v>6.8068467016122804</v>
      </c>
      <c r="AM17" s="28"/>
      <c r="AN17" s="29"/>
    </row>
    <row r="18" spans="1:40" ht="15">
      <c r="A18" s="28">
        <v>1892</v>
      </c>
      <c r="B18" s="28">
        <v>10</v>
      </c>
      <c r="C18" s="30">
        <v>193.412</v>
      </c>
      <c r="D18" s="29"/>
      <c r="E18" s="29"/>
      <c r="F18" s="29"/>
      <c r="G18" s="29"/>
      <c r="H18" s="29"/>
      <c r="I18" s="29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28"/>
      <c r="W18" s="30">
        <v>3653</v>
      </c>
      <c r="X18" s="28"/>
      <c r="Y18" s="31">
        <f t="shared" si="0"/>
        <v>2.363423831565706</v>
      </c>
      <c r="Z18" s="28"/>
      <c r="AA18" s="29">
        <v>5.55</v>
      </c>
      <c r="AB18" s="28"/>
      <c r="AC18" s="32">
        <f t="shared" si="1"/>
        <v>8.183551228383342</v>
      </c>
      <c r="AD18" s="32"/>
      <c r="AE18" s="34"/>
      <c r="AF18" s="32"/>
      <c r="AG18" s="32"/>
      <c r="AH18" s="28"/>
      <c r="AI18" s="28"/>
      <c r="AJ18" s="28"/>
      <c r="AK18" s="28"/>
      <c r="AL18" s="33">
        <f t="shared" si="2"/>
        <v>6.561718842510899</v>
      </c>
      <c r="AM18" s="28"/>
      <c r="AN18" s="29"/>
    </row>
    <row r="19" spans="1:40" ht="15">
      <c r="A19" s="28">
        <v>1893</v>
      </c>
      <c r="B19" s="28">
        <v>6</v>
      </c>
      <c r="C19" s="30">
        <v>239.015</v>
      </c>
      <c r="D19" s="29"/>
      <c r="E19" s="29"/>
      <c r="F19" s="29"/>
      <c r="G19" s="29"/>
      <c r="H19" s="29"/>
      <c r="I19" s="29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28"/>
      <c r="W19" s="30">
        <v>2915</v>
      </c>
      <c r="X19" s="28"/>
      <c r="Y19" s="31">
        <f t="shared" si="0"/>
        <v>1.88595140131783</v>
      </c>
      <c r="Z19" s="28"/>
      <c r="AA19" s="29">
        <v>4.7749999999999995</v>
      </c>
      <c r="AB19" s="28"/>
      <c r="AC19" s="32">
        <f t="shared" si="1"/>
        <v>12.673444280323743</v>
      </c>
      <c r="AD19" s="32"/>
      <c r="AE19" s="32"/>
      <c r="AF19" s="32"/>
      <c r="AG19" s="32"/>
      <c r="AH19" s="28"/>
      <c r="AI19" s="28"/>
      <c r="AJ19" s="28"/>
      <c r="AK19" s="28"/>
      <c r="AL19" s="33">
        <f t="shared" si="2"/>
        <v>10.16179599942951</v>
      </c>
      <c r="AM19" s="28"/>
      <c r="AN19" s="29"/>
    </row>
    <row r="20" spans="1:40" ht="15">
      <c r="A20" s="28">
        <v>1894</v>
      </c>
      <c r="B20" s="28">
        <v>2</v>
      </c>
      <c r="C20" s="30">
        <v>30.4</v>
      </c>
      <c r="D20" s="29"/>
      <c r="E20" s="29"/>
      <c r="F20" s="29"/>
      <c r="G20" s="29"/>
      <c r="H20" s="29"/>
      <c r="I20" s="29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  <c r="V20" s="28"/>
      <c r="W20" s="30">
        <v>2689</v>
      </c>
      <c r="X20" s="28"/>
      <c r="Y20" s="31">
        <f t="shared" si="0"/>
        <v>1.7397335568245782</v>
      </c>
      <c r="Z20" s="28"/>
      <c r="AA20" s="29">
        <v>4.386666666666667</v>
      </c>
      <c r="AB20" s="28"/>
      <c r="AC20" s="32">
        <f t="shared" si="1"/>
        <v>1.7473940121892648</v>
      </c>
      <c r="AD20" s="32"/>
      <c r="AE20" s="32"/>
      <c r="AF20" s="32"/>
      <c r="AG20" s="32"/>
      <c r="AH20" s="28"/>
      <c r="AI20" s="28"/>
      <c r="AJ20" s="28"/>
      <c r="AK20" s="28"/>
      <c r="AL20" s="33">
        <f>AC20*0.80181802</f>
        <v>1.4010920070134523</v>
      </c>
      <c r="AM20" s="28"/>
      <c r="AN20" s="29"/>
    </row>
    <row r="21" spans="1:40" ht="15">
      <c r="A21" s="28">
        <v>1895</v>
      </c>
      <c r="B21" s="28">
        <v>6</v>
      </c>
      <c r="C21" s="30">
        <v>107.255</v>
      </c>
      <c r="D21" s="30">
        <v>43</v>
      </c>
      <c r="E21" s="30">
        <v>40.77</v>
      </c>
      <c r="F21" s="29"/>
      <c r="G21" s="29"/>
      <c r="H21" s="29"/>
      <c r="I21" s="29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28"/>
      <c r="W21" s="30">
        <v>3041</v>
      </c>
      <c r="X21" s="28"/>
      <c r="Y21" s="31">
        <f t="shared" si="0"/>
        <v>1.967471084530882</v>
      </c>
      <c r="Z21" s="28"/>
      <c r="AA21" s="29">
        <v>4.525</v>
      </c>
      <c r="AB21" s="28"/>
      <c r="AC21" s="32">
        <f t="shared" si="1"/>
        <v>5.451414297434189</v>
      </c>
      <c r="AD21" s="32">
        <f aca="true" t="shared" si="3" ref="AD21:AD46">((E21/1000)/Y21)*100</f>
        <v>2.0722032623783684</v>
      </c>
      <c r="AE21" s="32"/>
      <c r="AF21" s="32"/>
      <c r="AG21" s="32"/>
      <c r="AH21" s="28"/>
      <c r="AI21" s="28"/>
      <c r="AJ21" s="28"/>
      <c r="AK21" s="28"/>
      <c r="AL21" s="35">
        <f>AD21</f>
        <v>2.0722032623783684</v>
      </c>
      <c r="AM21" s="28"/>
      <c r="AN21" s="29"/>
    </row>
    <row r="22" spans="1:40" ht="15">
      <c r="A22" s="28">
        <v>1896</v>
      </c>
      <c r="B22" s="28">
        <v>5</v>
      </c>
      <c r="C22" s="30">
        <v>49.85</v>
      </c>
      <c r="D22" s="30">
        <v>26</v>
      </c>
      <c r="E22" s="30">
        <v>24.691</v>
      </c>
      <c r="F22" s="29"/>
      <c r="G22" s="29"/>
      <c r="H22" s="29"/>
      <c r="I22" s="29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  <c r="V22" s="28"/>
      <c r="W22" s="30">
        <v>2734</v>
      </c>
      <c r="X22" s="28"/>
      <c r="Y22" s="31">
        <f t="shared" si="0"/>
        <v>1.7688477294006681</v>
      </c>
      <c r="Z22" s="28"/>
      <c r="AA22" s="29">
        <v>4.233333333333333</v>
      </c>
      <c r="AB22" s="28"/>
      <c r="AC22" s="32">
        <f t="shared" si="1"/>
        <v>2.818218842211505</v>
      </c>
      <c r="AD22" s="32">
        <f t="shared" si="3"/>
        <v>1.3958804700710985</v>
      </c>
      <c r="AE22" s="32"/>
      <c r="AF22" s="32"/>
      <c r="AG22" s="32"/>
      <c r="AH22" s="28"/>
      <c r="AI22" s="28"/>
      <c r="AJ22" s="28"/>
      <c r="AK22" s="28"/>
      <c r="AL22" s="35">
        <f aca="true" t="shared" si="4" ref="AL22:AL46">AD22</f>
        <v>1.3958804700710985</v>
      </c>
      <c r="AM22" s="28"/>
      <c r="AN22" s="29"/>
    </row>
    <row r="23" spans="1:40" ht="15">
      <c r="A23" s="28">
        <v>1897</v>
      </c>
      <c r="B23" s="28">
        <v>4</v>
      </c>
      <c r="C23" s="30">
        <v>81</v>
      </c>
      <c r="D23" s="30">
        <v>69</v>
      </c>
      <c r="E23" s="30">
        <v>119.651</v>
      </c>
      <c r="F23" s="29"/>
      <c r="G23" s="29"/>
      <c r="H23" s="29"/>
      <c r="I23" s="29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9"/>
      <c r="V23" s="28"/>
      <c r="W23" s="30">
        <v>3186</v>
      </c>
      <c r="X23" s="28"/>
      <c r="Y23" s="31">
        <f t="shared" si="0"/>
        <v>2.061283418387172</v>
      </c>
      <c r="Z23" s="28"/>
      <c r="AA23" s="29">
        <v>4.450833333333333</v>
      </c>
      <c r="AB23" s="28"/>
      <c r="AC23" s="32">
        <f t="shared" si="1"/>
        <v>3.9295906267648313</v>
      </c>
      <c r="AD23" s="32">
        <f t="shared" si="3"/>
        <v>5.804684544235046</v>
      </c>
      <c r="AE23" s="32"/>
      <c r="AF23" s="32"/>
      <c r="AG23" s="32"/>
      <c r="AH23" s="28"/>
      <c r="AI23" s="28"/>
      <c r="AJ23" s="28"/>
      <c r="AK23" s="28"/>
      <c r="AL23" s="35">
        <f t="shared" si="4"/>
        <v>5.804684544235046</v>
      </c>
      <c r="AM23" s="28"/>
      <c r="AN23" s="29"/>
    </row>
    <row r="24" spans="1:40" ht="15">
      <c r="A24" s="28">
        <v>1898</v>
      </c>
      <c r="B24" s="28">
        <v>20</v>
      </c>
      <c r="C24" s="30">
        <v>708.6</v>
      </c>
      <c r="D24" s="30">
        <v>303</v>
      </c>
      <c r="E24" s="30">
        <v>650.569</v>
      </c>
      <c r="F24" s="29"/>
      <c r="G24" s="29"/>
      <c r="H24" s="29"/>
      <c r="I24" s="29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9"/>
      <c r="V24" s="28"/>
      <c r="W24" s="30">
        <v>3333</v>
      </c>
      <c r="X24" s="28"/>
      <c r="Y24" s="31">
        <f t="shared" si="0"/>
        <v>2.156389715469066</v>
      </c>
      <c r="Z24" s="28"/>
      <c r="AA24" s="29">
        <v>5.052499999999999</v>
      </c>
      <c r="AB24" s="28"/>
      <c r="AC24" s="32">
        <f t="shared" si="1"/>
        <v>32.86047948182978</v>
      </c>
      <c r="AD24" s="32">
        <f t="shared" si="3"/>
        <v>30.16936110078255</v>
      </c>
      <c r="AE24" s="32"/>
      <c r="AF24" s="32"/>
      <c r="AG24" s="32"/>
      <c r="AH24" s="28"/>
      <c r="AI24" s="28"/>
      <c r="AJ24" s="28"/>
      <c r="AK24" s="28"/>
      <c r="AL24" s="35">
        <f t="shared" si="4"/>
        <v>30.16936110078255</v>
      </c>
      <c r="AM24" s="28"/>
      <c r="AN24" s="29"/>
    </row>
    <row r="25" spans="1:40" ht="15">
      <c r="A25" s="28">
        <v>1899</v>
      </c>
      <c r="B25" s="28">
        <v>87</v>
      </c>
      <c r="C25" s="30">
        <v>2243.995</v>
      </c>
      <c r="D25" s="30">
        <v>1208</v>
      </c>
      <c r="E25" s="30">
        <v>2262.695</v>
      </c>
      <c r="F25" s="29"/>
      <c r="G25" s="29"/>
      <c r="H25" s="29"/>
      <c r="I25" s="29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9"/>
      <c r="V25" s="28"/>
      <c r="W25" s="30">
        <v>3821</v>
      </c>
      <c r="X25" s="28"/>
      <c r="Y25" s="31">
        <f t="shared" si="0"/>
        <v>2.4721167425164423</v>
      </c>
      <c r="Z25" s="28"/>
      <c r="AA25" s="29">
        <v>6.288333333333331</v>
      </c>
      <c r="AB25" s="28"/>
      <c r="AC25" s="32">
        <f t="shared" si="1"/>
        <v>90.77220996107852</v>
      </c>
      <c r="AD25" s="32">
        <f t="shared" si="3"/>
        <v>91.5286467295527</v>
      </c>
      <c r="AE25" s="32"/>
      <c r="AF25" s="32"/>
      <c r="AG25" s="32"/>
      <c r="AH25" s="28"/>
      <c r="AI25" s="28"/>
      <c r="AJ25" s="28"/>
      <c r="AK25" s="28"/>
      <c r="AL25" s="35">
        <f t="shared" si="4"/>
        <v>91.5286467295527</v>
      </c>
      <c r="AM25" s="28"/>
      <c r="AN25" s="29"/>
    </row>
    <row r="26" spans="1:40" ht="15">
      <c r="A26" s="28">
        <v>1900</v>
      </c>
      <c r="B26" s="28">
        <v>42</v>
      </c>
      <c r="C26" s="30">
        <v>831.4150000000001</v>
      </c>
      <c r="D26" s="30">
        <v>340</v>
      </c>
      <c r="E26" s="30">
        <v>442.204</v>
      </c>
      <c r="F26" s="29"/>
      <c r="G26" s="29"/>
      <c r="H26" s="29"/>
      <c r="I26" s="29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9"/>
      <c r="V26" s="28"/>
      <c r="W26" s="30">
        <v>4344</v>
      </c>
      <c r="X26" s="28"/>
      <c r="Y26" s="31">
        <f t="shared" si="0"/>
        <v>2.8104881260118884</v>
      </c>
      <c r="Z26" s="28"/>
      <c r="AA26" s="29">
        <v>6.1475</v>
      </c>
      <c r="AB26" s="28"/>
      <c r="AC26" s="32">
        <f t="shared" si="1"/>
        <v>29.582583619728243</v>
      </c>
      <c r="AD26" s="32">
        <f t="shared" si="3"/>
        <v>15.734063983664361</v>
      </c>
      <c r="AE26" s="32"/>
      <c r="AF26" s="32"/>
      <c r="AG26" s="32"/>
      <c r="AH26" s="28"/>
      <c r="AI26" s="28"/>
      <c r="AJ26" s="28"/>
      <c r="AK26" s="28"/>
      <c r="AL26" s="35">
        <f t="shared" si="4"/>
        <v>15.734063983664361</v>
      </c>
      <c r="AM26" s="28"/>
      <c r="AN26" s="29"/>
    </row>
    <row r="27" spans="1:40" ht="15">
      <c r="A27" s="28">
        <v>1901</v>
      </c>
      <c r="B27" s="28"/>
      <c r="C27" s="29"/>
      <c r="D27" s="30">
        <v>423</v>
      </c>
      <c r="E27" s="30">
        <v>2053.924</v>
      </c>
      <c r="F27" s="29"/>
      <c r="G27" s="29"/>
      <c r="H27" s="29"/>
      <c r="I27" s="29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9"/>
      <c r="V27" s="28"/>
      <c r="W27" s="30">
        <v>4754</v>
      </c>
      <c r="X27" s="28"/>
      <c r="Y27" s="31">
        <f t="shared" si="0"/>
        <v>3.0757505872607083</v>
      </c>
      <c r="Z27" s="28"/>
      <c r="AA27" s="29">
        <v>7.8425</v>
      </c>
      <c r="AB27" s="28"/>
      <c r="AC27" s="32"/>
      <c r="AD27" s="32">
        <f t="shared" si="3"/>
        <v>66.77797635826003</v>
      </c>
      <c r="AE27" s="32"/>
      <c r="AF27" s="32"/>
      <c r="AG27" s="32"/>
      <c r="AH27" s="28"/>
      <c r="AI27" s="28"/>
      <c r="AJ27" s="28"/>
      <c r="AK27" s="28"/>
      <c r="AL27" s="35">
        <f t="shared" si="4"/>
        <v>66.77797635826003</v>
      </c>
      <c r="AM27" s="28"/>
      <c r="AN27" s="29"/>
    </row>
    <row r="28" spans="1:40" ht="15">
      <c r="A28" s="28">
        <v>1902</v>
      </c>
      <c r="B28" s="28"/>
      <c r="C28" s="29"/>
      <c r="D28" s="30">
        <v>379</v>
      </c>
      <c r="E28" s="30">
        <v>910.807</v>
      </c>
      <c r="F28" s="29"/>
      <c r="G28" s="29"/>
      <c r="H28" s="29"/>
      <c r="I28" s="29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9"/>
      <c r="V28" s="28"/>
      <c r="W28" s="30">
        <v>4881</v>
      </c>
      <c r="X28" s="28"/>
      <c r="Y28" s="31">
        <f t="shared" si="0"/>
        <v>3.157917252086562</v>
      </c>
      <c r="Z28" s="28"/>
      <c r="AA28" s="29">
        <v>8.416666666666666</v>
      </c>
      <c r="AB28" s="28"/>
      <c r="AC28" s="32"/>
      <c r="AD28" s="32">
        <f t="shared" si="3"/>
        <v>28.842016028070194</v>
      </c>
      <c r="AE28" s="32"/>
      <c r="AF28" s="32"/>
      <c r="AG28" s="32"/>
      <c r="AH28" s="28"/>
      <c r="AI28" s="28"/>
      <c r="AJ28" s="28"/>
      <c r="AK28" s="28"/>
      <c r="AL28" s="35">
        <f t="shared" si="4"/>
        <v>28.842016028070194</v>
      </c>
      <c r="AM28" s="28"/>
      <c r="AN28" s="29"/>
    </row>
    <row r="29" spans="1:40" ht="15">
      <c r="A29" s="28">
        <v>1903</v>
      </c>
      <c r="B29" s="28"/>
      <c r="C29" s="29"/>
      <c r="D29" s="30">
        <v>142</v>
      </c>
      <c r="E29" s="30">
        <v>297.6</v>
      </c>
      <c r="F29" s="29"/>
      <c r="G29" s="29"/>
      <c r="H29" s="29"/>
      <c r="I29" s="29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9"/>
      <c r="V29" s="28"/>
      <c r="W29" s="30">
        <v>5027</v>
      </c>
      <c r="X29" s="28"/>
      <c r="Y29" s="31">
        <f t="shared" si="0"/>
        <v>3.2523765675556544</v>
      </c>
      <c r="Z29" s="28"/>
      <c r="AA29" s="29">
        <v>7.211666666666669</v>
      </c>
      <c r="AB29" s="28"/>
      <c r="AC29" s="32"/>
      <c r="AD29" s="32">
        <f t="shared" si="3"/>
        <v>9.150231955571593</v>
      </c>
      <c r="AE29" s="32"/>
      <c r="AF29" s="32"/>
      <c r="AG29" s="32"/>
      <c r="AH29" s="28"/>
      <c r="AI29" s="28"/>
      <c r="AJ29" s="28"/>
      <c r="AK29" s="28"/>
      <c r="AL29" s="35">
        <f t="shared" si="4"/>
        <v>9.150231955571593</v>
      </c>
      <c r="AM29" s="28"/>
      <c r="AN29" s="29"/>
    </row>
    <row r="30" spans="1:40" ht="15">
      <c r="A30" s="28">
        <v>1904</v>
      </c>
      <c r="B30" s="28"/>
      <c r="C30" s="29"/>
      <c r="D30" s="30">
        <v>79</v>
      </c>
      <c r="E30" s="30">
        <v>110.533</v>
      </c>
      <c r="F30" s="29"/>
      <c r="G30" s="29"/>
      <c r="H30" s="29"/>
      <c r="I30" s="29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9"/>
      <c r="V30" s="28"/>
      <c r="W30" s="30">
        <v>4528</v>
      </c>
      <c r="X30" s="28"/>
      <c r="Y30" s="31">
        <f t="shared" si="0"/>
        <v>2.929532742767456</v>
      </c>
      <c r="Z30" s="28"/>
      <c r="AA30" s="29">
        <v>7.0491666666666655</v>
      </c>
      <c r="AB30" s="28"/>
      <c r="AC30" s="32"/>
      <c r="AD30" s="32">
        <f t="shared" si="3"/>
        <v>3.7730590406571887</v>
      </c>
      <c r="AE30" s="32"/>
      <c r="AF30" s="32"/>
      <c r="AG30" s="32"/>
      <c r="AH30" s="28"/>
      <c r="AI30" s="28"/>
      <c r="AJ30" s="28"/>
      <c r="AK30" s="28"/>
      <c r="AL30" s="35">
        <f t="shared" si="4"/>
        <v>3.7730590406571887</v>
      </c>
      <c r="AM30" s="28"/>
      <c r="AN30" s="29"/>
    </row>
    <row r="31" spans="1:40" ht="15">
      <c r="A31" s="28">
        <v>1905</v>
      </c>
      <c r="B31" s="28"/>
      <c r="C31" s="29"/>
      <c r="D31" s="30">
        <v>226</v>
      </c>
      <c r="E31" s="30">
        <v>242.996</v>
      </c>
      <c r="F31" s="29"/>
      <c r="G31" s="29"/>
      <c r="H31" s="29"/>
      <c r="I31" s="29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9"/>
      <c r="V31" s="28"/>
      <c r="W31" s="30">
        <v>5370</v>
      </c>
      <c r="X31" s="28"/>
      <c r="Y31" s="31">
        <f t="shared" si="0"/>
        <v>3.47429126074674</v>
      </c>
      <c r="Z31" s="28"/>
      <c r="AA31" s="29">
        <v>8.985833333333334</v>
      </c>
      <c r="AB31" s="28"/>
      <c r="AC31" s="32"/>
      <c r="AD31" s="32">
        <f t="shared" si="3"/>
        <v>6.994117123841026</v>
      </c>
      <c r="AE31" s="32"/>
      <c r="AF31" s="32"/>
      <c r="AG31" s="32"/>
      <c r="AH31" s="28"/>
      <c r="AI31" s="28"/>
      <c r="AJ31" s="28"/>
      <c r="AK31" s="28"/>
      <c r="AL31" s="35">
        <f t="shared" si="4"/>
        <v>6.994117123841026</v>
      </c>
      <c r="AM31" s="28"/>
      <c r="AN31" s="29"/>
    </row>
    <row r="32" spans="1:40" ht="15">
      <c r="A32" s="28">
        <v>1906</v>
      </c>
      <c r="B32" s="28"/>
      <c r="C32" s="29"/>
      <c r="D32" s="30">
        <v>128</v>
      </c>
      <c r="E32" s="30">
        <v>377.791</v>
      </c>
      <c r="F32" s="29"/>
      <c r="G32" s="29"/>
      <c r="H32" s="29"/>
      <c r="I32" s="29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9"/>
      <c r="V32" s="28"/>
      <c r="W32" s="30">
        <v>6650</v>
      </c>
      <c r="X32" s="28"/>
      <c r="Y32" s="31">
        <f t="shared" si="0"/>
        <v>4.3024277251333</v>
      </c>
      <c r="Z32" s="28"/>
      <c r="AA32" s="29">
        <v>9.621666666666668</v>
      </c>
      <c r="AB32" s="28"/>
      <c r="AC32" s="32"/>
      <c r="AD32" s="32">
        <f t="shared" si="3"/>
        <v>8.780879636700814</v>
      </c>
      <c r="AE32" s="32"/>
      <c r="AF32" s="32"/>
      <c r="AG32" s="32"/>
      <c r="AH32" s="28"/>
      <c r="AI32" s="28"/>
      <c r="AJ32" s="28"/>
      <c r="AK32" s="28"/>
      <c r="AL32" s="35">
        <f t="shared" si="4"/>
        <v>8.780879636700814</v>
      </c>
      <c r="AM32" s="28"/>
      <c r="AN32" s="29"/>
    </row>
    <row r="33" spans="1:40" ht="15">
      <c r="A33" s="28">
        <v>1907</v>
      </c>
      <c r="B33" s="28"/>
      <c r="C33" s="29"/>
      <c r="D33" s="30">
        <v>97</v>
      </c>
      <c r="E33" s="30">
        <v>184.757</v>
      </c>
      <c r="F33" s="29"/>
      <c r="G33" s="29"/>
      <c r="H33" s="29"/>
      <c r="I33" s="29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9"/>
      <c r="V33" s="28"/>
      <c r="W33" s="30">
        <v>6778</v>
      </c>
      <c r="X33" s="28"/>
      <c r="Y33" s="31">
        <f t="shared" si="0"/>
        <v>4.385241371571956</v>
      </c>
      <c r="Z33" s="28"/>
      <c r="AA33" s="29">
        <v>7.840000000000001</v>
      </c>
      <c r="AB33" s="28"/>
      <c r="AC33" s="32"/>
      <c r="AD33" s="32">
        <f t="shared" si="3"/>
        <v>4.213154632666686</v>
      </c>
      <c r="AE33" s="32"/>
      <c r="AF33" s="32"/>
      <c r="AG33" s="32"/>
      <c r="AH33" s="28"/>
      <c r="AI33" s="28"/>
      <c r="AJ33" s="28"/>
      <c r="AK33" s="28"/>
      <c r="AL33" s="35">
        <f t="shared" si="4"/>
        <v>4.213154632666686</v>
      </c>
      <c r="AM33" s="28"/>
      <c r="AN33" s="29"/>
    </row>
    <row r="34" spans="1:40" ht="15">
      <c r="A34" s="28">
        <v>1908</v>
      </c>
      <c r="B34" s="28"/>
      <c r="C34" s="29"/>
      <c r="D34" s="30">
        <v>50</v>
      </c>
      <c r="E34" s="30">
        <v>187.56</v>
      </c>
      <c r="F34" s="29"/>
      <c r="G34" s="29"/>
      <c r="H34" s="29"/>
      <c r="I34" s="29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9"/>
      <c r="V34" s="28"/>
      <c r="W34" s="30">
        <v>5112</v>
      </c>
      <c r="X34" s="28"/>
      <c r="Y34" s="31">
        <f t="shared" si="0"/>
        <v>3.307370004643824</v>
      </c>
      <c r="Z34" s="28"/>
      <c r="AA34" s="29">
        <v>7.775833333333334</v>
      </c>
      <c r="AB34" s="28"/>
      <c r="AC34" s="32"/>
      <c r="AD34" s="32">
        <f t="shared" si="3"/>
        <v>5.670971186672494</v>
      </c>
      <c r="AE34" s="32"/>
      <c r="AF34" s="32"/>
      <c r="AG34" s="32"/>
      <c r="AH34" s="28"/>
      <c r="AI34" s="28"/>
      <c r="AJ34" s="28"/>
      <c r="AK34" s="28"/>
      <c r="AL34" s="35">
        <f t="shared" si="4"/>
        <v>5.670971186672494</v>
      </c>
      <c r="AM34" s="28"/>
      <c r="AN34" s="29"/>
    </row>
    <row r="35" spans="1:40" ht="15">
      <c r="A35" s="28">
        <v>1909</v>
      </c>
      <c r="B35" s="28"/>
      <c r="C35" s="29"/>
      <c r="D35" s="30">
        <v>49</v>
      </c>
      <c r="E35" s="30">
        <v>89.141</v>
      </c>
      <c r="F35" s="29"/>
      <c r="G35" s="29"/>
      <c r="H35" s="29"/>
      <c r="I35" s="29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9"/>
      <c r="V35" s="28"/>
      <c r="W35" s="30">
        <v>6793</v>
      </c>
      <c r="X35" s="28"/>
      <c r="Y35" s="31">
        <f t="shared" si="0"/>
        <v>4.394946095763986</v>
      </c>
      <c r="Z35" s="28"/>
      <c r="AA35" s="29">
        <v>9.7125</v>
      </c>
      <c r="AB35" s="28"/>
      <c r="AC35" s="32"/>
      <c r="AD35" s="32">
        <f t="shared" si="3"/>
        <v>2.0282615089617924</v>
      </c>
      <c r="AE35" s="32"/>
      <c r="AF35" s="32"/>
      <c r="AG35" s="32"/>
      <c r="AH35" s="28"/>
      <c r="AI35" s="28"/>
      <c r="AJ35" s="28"/>
      <c r="AK35" s="28"/>
      <c r="AL35" s="35">
        <f t="shared" si="4"/>
        <v>2.0282615089617924</v>
      </c>
      <c r="AM35" s="28"/>
      <c r="AN35" s="29"/>
    </row>
    <row r="36" spans="1:40" ht="15">
      <c r="A36" s="28">
        <v>1910</v>
      </c>
      <c r="B36" s="28"/>
      <c r="C36" s="29"/>
      <c r="D36" s="30">
        <v>142</v>
      </c>
      <c r="E36" s="30">
        <v>257.06</v>
      </c>
      <c r="F36" s="29"/>
      <c r="G36" s="29"/>
      <c r="H36" s="29"/>
      <c r="I36" s="29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9"/>
      <c r="V36" s="28"/>
      <c r="W36" s="30">
        <v>6756</v>
      </c>
      <c r="X36" s="28"/>
      <c r="Y36" s="31">
        <f t="shared" si="0"/>
        <v>4.3710077760903125</v>
      </c>
      <c r="Z36" s="28"/>
      <c r="AA36" s="29">
        <v>9.351666666666665</v>
      </c>
      <c r="AB36" s="28"/>
      <c r="AC36" s="32"/>
      <c r="AD36" s="32">
        <f t="shared" si="3"/>
        <v>5.881023625858878</v>
      </c>
      <c r="AE36" s="32"/>
      <c r="AF36" s="32"/>
      <c r="AG36" s="32"/>
      <c r="AH36" s="28"/>
      <c r="AI36" s="28"/>
      <c r="AJ36" s="28"/>
      <c r="AK36" s="28"/>
      <c r="AL36" s="35">
        <f t="shared" si="4"/>
        <v>5.881023625858878</v>
      </c>
      <c r="AM36" s="28"/>
      <c r="AN36" s="29"/>
    </row>
    <row r="37" spans="1:40" ht="15">
      <c r="A37" s="28">
        <v>1911</v>
      </c>
      <c r="B37" s="28"/>
      <c r="C37" s="29"/>
      <c r="D37" s="30">
        <v>103</v>
      </c>
      <c r="E37" s="30">
        <v>209.436</v>
      </c>
      <c r="F37" s="29"/>
      <c r="G37" s="29"/>
      <c r="H37" s="29"/>
      <c r="I37" s="29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9"/>
      <c r="V37" s="28"/>
      <c r="W37" s="30">
        <v>6312</v>
      </c>
      <c r="X37" s="28"/>
      <c r="Y37" s="31">
        <f t="shared" si="0"/>
        <v>4.083747940006225</v>
      </c>
      <c r="Z37" s="28"/>
      <c r="AA37" s="29">
        <v>9.235000000000001</v>
      </c>
      <c r="AB37" s="28"/>
      <c r="AC37" s="32"/>
      <c r="AD37" s="32">
        <f t="shared" si="3"/>
        <v>5.128524166446981</v>
      </c>
      <c r="AE37" s="32"/>
      <c r="AF37" s="32"/>
      <c r="AG37" s="32"/>
      <c r="AH37" s="28"/>
      <c r="AI37" s="28"/>
      <c r="AJ37" s="28"/>
      <c r="AK37" s="28"/>
      <c r="AL37" s="35">
        <f t="shared" si="4"/>
        <v>5.128524166446981</v>
      </c>
      <c r="AM37" s="28"/>
      <c r="AN37" s="29"/>
    </row>
    <row r="38" spans="1:40" ht="15">
      <c r="A38" s="28">
        <v>1912</v>
      </c>
      <c r="B38" s="28"/>
      <c r="C38" s="29"/>
      <c r="D38" s="30">
        <v>82</v>
      </c>
      <c r="E38" s="30">
        <v>322.407</v>
      </c>
      <c r="F38" s="29"/>
      <c r="G38" s="29"/>
      <c r="H38" s="29"/>
      <c r="I38" s="29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9"/>
      <c r="V38" s="28"/>
      <c r="W38" s="30">
        <v>7438</v>
      </c>
      <c r="X38" s="28"/>
      <c r="Y38" s="31">
        <f t="shared" si="0"/>
        <v>4.812249236021276</v>
      </c>
      <c r="Z38" s="28"/>
      <c r="AA38" s="29">
        <v>9.535</v>
      </c>
      <c r="AB38" s="28"/>
      <c r="AC38" s="32"/>
      <c r="AD38" s="32">
        <f t="shared" si="3"/>
        <v>6.69971533449841</v>
      </c>
      <c r="AE38" s="32"/>
      <c r="AF38" s="32"/>
      <c r="AG38" s="32"/>
      <c r="AH38" s="28"/>
      <c r="AI38" s="28"/>
      <c r="AJ38" s="28"/>
      <c r="AK38" s="28"/>
      <c r="AL38" s="35">
        <f t="shared" si="4"/>
        <v>6.69971533449841</v>
      </c>
      <c r="AM38" s="28"/>
      <c r="AN38" s="29"/>
    </row>
    <row r="39" spans="1:40" ht="15">
      <c r="A39" s="28">
        <v>1913</v>
      </c>
      <c r="B39" s="28"/>
      <c r="C39" s="29"/>
      <c r="D39" s="30">
        <v>85</v>
      </c>
      <c r="E39" s="30">
        <v>175.037</v>
      </c>
      <c r="F39" s="29"/>
      <c r="G39" s="29"/>
      <c r="H39" s="29"/>
      <c r="I39" s="29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9"/>
      <c r="V39" s="28"/>
      <c r="W39" s="30">
        <v>8256</v>
      </c>
      <c r="X39" s="28"/>
      <c r="Y39" s="31">
        <f t="shared" si="0"/>
        <v>5.341480195293312</v>
      </c>
      <c r="Z39" s="28"/>
      <c r="AA39" s="29">
        <v>8.5075</v>
      </c>
      <c r="AB39" s="28"/>
      <c r="AC39" s="32"/>
      <c r="AD39" s="32">
        <f t="shared" si="3"/>
        <v>3.2769381070482155</v>
      </c>
      <c r="AE39" s="32"/>
      <c r="AF39" s="32"/>
      <c r="AG39" s="32"/>
      <c r="AH39" s="28"/>
      <c r="AI39" s="28"/>
      <c r="AJ39" s="28"/>
      <c r="AK39" s="28"/>
      <c r="AL39" s="35">
        <f t="shared" si="4"/>
        <v>3.2769381070482155</v>
      </c>
      <c r="AM39" s="28"/>
      <c r="AN39" s="29"/>
    </row>
    <row r="40" spans="1:40" ht="15">
      <c r="A40" s="28">
        <v>1914</v>
      </c>
      <c r="B40" s="28"/>
      <c r="C40" s="29"/>
      <c r="D40" s="30">
        <v>39</v>
      </c>
      <c r="E40" s="30">
        <v>159.644</v>
      </c>
      <c r="F40" s="29"/>
      <c r="G40" s="29"/>
      <c r="H40" s="29"/>
      <c r="I40" s="29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9"/>
      <c r="V40" s="28"/>
      <c r="W40" s="30">
        <v>5424</v>
      </c>
      <c r="X40" s="28"/>
      <c r="Y40" s="31">
        <f t="shared" si="0"/>
        <v>3.5092282678380484</v>
      </c>
      <c r="Z40" s="28"/>
      <c r="AA40" s="29">
        <v>7.945</v>
      </c>
      <c r="AB40" s="28"/>
      <c r="AC40" s="32"/>
      <c r="AD40" s="32">
        <f t="shared" si="3"/>
        <v>4.549262339618416</v>
      </c>
      <c r="AE40" s="32"/>
      <c r="AF40" s="32"/>
      <c r="AG40" s="32"/>
      <c r="AH40" s="28"/>
      <c r="AI40" s="28"/>
      <c r="AJ40" s="28"/>
      <c r="AK40" s="28"/>
      <c r="AL40" s="35">
        <f t="shared" si="4"/>
        <v>4.549262339618416</v>
      </c>
      <c r="AM40" s="28"/>
      <c r="AN40" s="29"/>
    </row>
    <row r="41" spans="1:40" ht="15">
      <c r="A41" s="28">
        <v>1915</v>
      </c>
      <c r="B41" s="28"/>
      <c r="C41" s="29"/>
      <c r="D41" s="30">
        <v>71</v>
      </c>
      <c r="E41" s="30">
        <v>160.382</v>
      </c>
      <c r="F41" s="29"/>
      <c r="G41" s="29"/>
      <c r="H41" s="29"/>
      <c r="I41" s="29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9"/>
      <c r="V41" s="28"/>
      <c r="W41" s="30">
        <v>7292</v>
      </c>
      <c r="X41" s="28"/>
      <c r="Y41" s="31">
        <f t="shared" si="0"/>
        <v>4.7177899205521845</v>
      </c>
      <c r="Z41" s="28"/>
      <c r="AA41" s="29">
        <v>8.305000000000001</v>
      </c>
      <c r="AB41" s="28"/>
      <c r="AC41" s="32"/>
      <c r="AD41" s="32">
        <f t="shared" si="3"/>
        <v>3.3995155083384554</v>
      </c>
      <c r="AE41" s="32"/>
      <c r="AF41" s="32"/>
      <c r="AG41" s="32"/>
      <c r="AH41" s="28"/>
      <c r="AI41" s="28"/>
      <c r="AJ41" s="28"/>
      <c r="AK41" s="28"/>
      <c r="AL41" s="35">
        <f t="shared" si="4"/>
        <v>3.3995155083384554</v>
      </c>
      <c r="AM41" s="28"/>
      <c r="AN41" s="29"/>
    </row>
    <row r="42" spans="1:40" ht="15">
      <c r="A42" s="28">
        <v>1916</v>
      </c>
      <c r="B42" s="28"/>
      <c r="C42" s="29"/>
      <c r="D42" s="30">
        <v>117</v>
      </c>
      <c r="E42" s="30">
        <v>469.989</v>
      </c>
      <c r="F42" s="29"/>
      <c r="G42" s="29"/>
      <c r="H42" s="29"/>
      <c r="I42" s="29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9"/>
      <c r="V42" s="28"/>
      <c r="W42" s="30">
        <v>11861</v>
      </c>
      <c r="X42" s="28"/>
      <c r="Y42" s="31">
        <f t="shared" si="0"/>
        <v>7.673848909444523</v>
      </c>
      <c r="Z42" s="28"/>
      <c r="AA42" s="29">
        <v>9.466666666666667</v>
      </c>
      <c r="AB42" s="28"/>
      <c r="AC42" s="32"/>
      <c r="AD42" s="32">
        <f t="shared" si="3"/>
        <v>6.124553734978612</v>
      </c>
      <c r="AE42" s="32"/>
      <c r="AF42" s="32"/>
      <c r="AG42" s="32"/>
      <c r="AH42" s="28"/>
      <c r="AI42" s="28"/>
      <c r="AJ42" s="28"/>
      <c r="AK42" s="28"/>
      <c r="AL42" s="35">
        <f t="shared" si="4"/>
        <v>6.124553734978612</v>
      </c>
      <c r="AM42" s="28"/>
      <c r="AN42" s="29"/>
    </row>
    <row r="43" spans="1:40" ht="15">
      <c r="A43" s="28">
        <v>1917</v>
      </c>
      <c r="B43" s="28"/>
      <c r="C43" s="29"/>
      <c r="D43" s="30">
        <v>195</v>
      </c>
      <c r="E43" s="30">
        <v>678.712</v>
      </c>
      <c r="F43" s="29"/>
      <c r="G43" s="29"/>
      <c r="H43" s="29"/>
      <c r="I43" s="29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9"/>
      <c r="V43" s="28"/>
      <c r="W43" s="30">
        <v>13286</v>
      </c>
      <c r="X43" s="28"/>
      <c r="Y43" s="31">
        <f t="shared" si="0"/>
        <v>8.595797707687373</v>
      </c>
      <c r="Z43" s="28"/>
      <c r="AA43" s="29">
        <v>8.495</v>
      </c>
      <c r="AB43" s="28"/>
      <c r="AC43" s="32"/>
      <c r="AD43" s="32">
        <f t="shared" si="3"/>
        <v>7.895858221430874</v>
      </c>
      <c r="AE43" s="32"/>
      <c r="AF43" s="32"/>
      <c r="AG43" s="32"/>
      <c r="AH43" s="28"/>
      <c r="AI43" s="28"/>
      <c r="AJ43" s="28"/>
      <c r="AK43" s="28"/>
      <c r="AL43" s="35">
        <f t="shared" si="4"/>
        <v>7.895858221430874</v>
      </c>
      <c r="AM43" s="28"/>
      <c r="AN43" s="29"/>
    </row>
    <row r="44" spans="1:40" ht="15">
      <c r="A44" s="28">
        <v>1918</v>
      </c>
      <c r="B44" s="28"/>
      <c r="C44" s="29"/>
      <c r="D44" s="30">
        <v>71</v>
      </c>
      <c r="E44" s="30">
        <v>254.167</v>
      </c>
      <c r="F44" s="29"/>
      <c r="G44" s="29"/>
      <c r="H44" s="29"/>
      <c r="I44" s="29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9"/>
      <c r="V44" s="28"/>
      <c r="W44" s="30">
        <v>14633</v>
      </c>
      <c r="X44" s="28"/>
      <c r="Y44" s="31">
        <f t="shared" si="0"/>
        <v>9.467281940131667</v>
      </c>
      <c r="Z44" s="28"/>
      <c r="AA44" s="29">
        <v>7.5391666666666675</v>
      </c>
      <c r="AB44" s="28"/>
      <c r="AC44" s="32"/>
      <c r="AD44" s="32">
        <f t="shared" si="3"/>
        <v>2.6846881883023874</v>
      </c>
      <c r="AE44" s="32"/>
      <c r="AF44" s="32"/>
      <c r="AG44" s="32"/>
      <c r="AH44" s="28"/>
      <c r="AI44" s="28"/>
      <c r="AJ44" s="28"/>
      <c r="AK44" s="28"/>
      <c r="AL44" s="35">
        <f t="shared" si="4"/>
        <v>2.6846881883023874</v>
      </c>
      <c r="AM44" s="32"/>
      <c r="AN44" s="29"/>
    </row>
    <row r="45" spans="1:40" ht="15">
      <c r="A45" s="28">
        <v>1919</v>
      </c>
      <c r="B45" s="28"/>
      <c r="C45" s="29"/>
      <c r="D45" s="30">
        <v>171</v>
      </c>
      <c r="E45" s="30">
        <v>985.709</v>
      </c>
      <c r="F45" s="36">
        <v>159</v>
      </c>
      <c r="G45" s="30">
        <v>777.4</v>
      </c>
      <c r="H45" s="30">
        <v>438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0">
        <v>20368</v>
      </c>
      <c r="X45" s="28"/>
      <c r="Y45" s="31">
        <f t="shared" si="0"/>
        <v>13.177721489551137</v>
      </c>
      <c r="Z45" s="32"/>
      <c r="AA45" s="29">
        <v>8.7825</v>
      </c>
      <c r="AB45" s="32"/>
      <c r="AC45" s="32"/>
      <c r="AD45" s="32">
        <f t="shared" si="3"/>
        <v>7.480117111152995</v>
      </c>
      <c r="AE45" s="32">
        <f aca="true" t="shared" si="5" ref="AE45:AE56">((G45/1000)/Y45)*100</f>
        <v>5.8993506625285335</v>
      </c>
      <c r="AF45" s="32"/>
      <c r="AG45" s="32"/>
      <c r="AH45" s="32"/>
      <c r="AI45" s="32"/>
      <c r="AJ45" s="32"/>
      <c r="AK45" s="32"/>
      <c r="AL45" s="35">
        <f t="shared" si="4"/>
        <v>7.480117111152995</v>
      </c>
      <c r="AM45" s="32"/>
      <c r="AN45" s="29"/>
    </row>
    <row r="46" spans="1:40" ht="15">
      <c r="A46" s="28">
        <v>1920</v>
      </c>
      <c r="B46" s="28"/>
      <c r="C46" s="29"/>
      <c r="D46" s="30">
        <v>206</v>
      </c>
      <c r="E46" s="30">
        <v>1090.513</v>
      </c>
      <c r="F46" s="36">
        <v>163</v>
      </c>
      <c r="G46" s="30">
        <v>809.4</v>
      </c>
      <c r="H46" s="30">
        <v>760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0">
        <v>23144</v>
      </c>
      <c r="X46" s="28"/>
      <c r="Y46" s="31">
        <f t="shared" si="0"/>
        <v>14.973742446689489</v>
      </c>
      <c r="Z46" s="32"/>
      <c r="AA46" s="29">
        <v>7.9775</v>
      </c>
      <c r="AB46" s="32"/>
      <c r="AC46" s="32"/>
      <c r="AD46" s="32">
        <f t="shared" si="3"/>
        <v>7.282835295735294</v>
      </c>
      <c r="AE46" s="32">
        <f t="shared" si="5"/>
        <v>5.405462280933972</v>
      </c>
      <c r="AF46" s="32"/>
      <c r="AG46" s="32"/>
      <c r="AH46" s="32"/>
      <c r="AI46" s="32"/>
      <c r="AJ46" s="32"/>
      <c r="AK46" s="32"/>
      <c r="AL46" s="35">
        <f t="shared" si="4"/>
        <v>7.282835295735294</v>
      </c>
      <c r="AM46" s="32"/>
      <c r="AN46" s="29"/>
    </row>
    <row r="47" spans="1:40" ht="15">
      <c r="A47" s="28">
        <v>1921</v>
      </c>
      <c r="B47" s="28"/>
      <c r="C47" s="28"/>
      <c r="D47" s="36"/>
      <c r="E47" s="36"/>
      <c r="F47" s="36">
        <v>70</v>
      </c>
      <c r="G47" s="30">
        <v>430</v>
      </c>
      <c r="H47" s="30">
        <v>487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0">
        <v>12150</v>
      </c>
      <c r="X47" s="28"/>
      <c r="Y47" s="31">
        <f t="shared" si="0"/>
        <v>7.8608265955443</v>
      </c>
      <c r="Z47" s="32"/>
      <c r="AA47" s="29">
        <v>6.857500000000001</v>
      </c>
      <c r="AB47" s="32"/>
      <c r="AC47" s="32"/>
      <c r="AD47" s="32"/>
      <c r="AE47" s="32">
        <f t="shared" si="5"/>
        <v>5.470162644774965</v>
      </c>
      <c r="AF47" s="32"/>
      <c r="AG47" s="32"/>
      <c r="AH47" s="32"/>
      <c r="AI47" s="32"/>
      <c r="AJ47" s="32"/>
      <c r="AK47" s="32"/>
      <c r="AL47" s="37">
        <f>AE47*1.307633</f>
        <v>7.152965189675022</v>
      </c>
      <c r="AM47" s="32"/>
      <c r="AN47" s="29"/>
    </row>
    <row r="48" spans="1:40" ht="15">
      <c r="A48" s="28">
        <v>1922</v>
      </c>
      <c r="B48" s="28"/>
      <c r="C48" s="28"/>
      <c r="D48" s="36"/>
      <c r="E48" s="36"/>
      <c r="F48" s="36">
        <v>122</v>
      </c>
      <c r="G48" s="30">
        <v>501.8</v>
      </c>
      <c r="H48" s="30">
        <v>309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0">
        <v>13400</v>
      </c>
      <c r="X48" s="28"/>
      <c r="Y48" s="31">
        <f t="shared" si="0"/>
        <v>8.669553611546801</v>
      </c>
      <c r="Z48" s="32"/>
      <c r="AA48" s="29">
        <v>8.410833333333334</v>
      </c>
      <c r="AB48" s="32"/>
      <c r="AC48" s="32"/>
      <c r="AD48" s="32"/>
      <c r="AE48" s="32">
        <f t="shared" si="5"/>
        <v>5.78807194100124</v>
      </c>
      <c r="AF48" s="32"/>
      <c r="AG48" s="32"/>
      <c r="AH48" s="32"/>
      <c r="AI48" s="32"/>
      <c r="AJ48" s="32"/>
      <c r="AK48" s="32"/>
      <c r="AL48" s="37">
        <f aca="true" t="shared" si="6" ref="AL48:AL56">AE48*1.307633</f>
        <v>7.568673876427274</v>
      </c>
      <c r="AM48" s="32"/>
      <c r="AN48" s="29"/>
    </row>
    <row r="49" spans="1:40" ht="15">
      <c r="A49" s="28">
        <v>1923</v>
      </c>
      <c r="B49" s="28"/>
      <c r="C49" s="28"/>
      <c r="D49" s="36"/>
      <c r="E49" s="36"/>
      <c r="F49" s="36">
        <v>143</v>
      </c>
      <c r="G49" s="30">
        <v>1171.1</v>
      </c>
      <c r="H49" s="30">
        <v>311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0">
        <v>19066</v>
      </c>
      <c r="X49" s="28"/>
      <c r="Y49" s="31">
        <f t="shared" si="0"/>
        <v>12.335351429682932</v>
      </c>
      <c r="Z49" s="32"/>
      <c r="AA49" s="29">
        <v>8.573333333333332</v>
      </c>
      <c r="AB49" s="32"/>
      <c r="AC49" s="32"/>
      <c r="AD49" s="32"/>
      <c r="AE49" s="32">
        <f t="shared" si="5"/>
        <v>9.493851931789688</v>
      </c>
      <c r="AF49" s="32"/>
      <c r="AG49" s="32"/>
      <c r="AH49" s="32"/>
      <c r="AI49" s="32"/>
      <c r="AJ49" s="32"/>
      <c r="AK49" s="32"/>
      <c r="AL49" s="37">
        <f t="shared" si="6"/>
        <v>12.414474083121945</v>
      </c>
      <c r="AM49" s="32"/>
      <c r="AN49" s="29"/>
    </row>
    <row r="50" spans="1:40" ht="15">
      <c r="A50" s="28">
        <v>1924</v>
      </c>
      <c r="B50" s="28"/>
      <c r="C50" s="28"/>
      <c r="D50" s="36"/>
      <c r="E50" s="36"/>
      <c r="F50" s="36">
        <v>149</v>
      </c>
      <c r="G50" s="30">
        <v>466</v>
      </c>
      <c r="H50" s="30">
        <v>368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0">
        <v>16334</v>
      </c>
      <c r="X50" s="28"/>
      <c r="Y50" s="31">
        <f t="shared" si="0"/>
        <v>10.567797663507868</v>
      </c>
      <c r="Z50" s="32"/>
      <c r="AA50" s="29">
        <v>9.045833333333333</v>
      </c>
      <c r="AB50" s="32"/>
      <c r="AC50" s="32"/>
      <c r="AD50" s="32"/>
      <c r="AE50" s="32">
        <f t="shared" si="5"/>
        <v>4.409622655902709</v>
      </c>
      <c r="AF50" s="32"/>
      <c r="AG50" s="32"/>
      <c r="AH50" s="32"/>
      <c r="AI50" s="32"/>
      <c r="AJ50" s="32"/>
      <c r="AK50" s="32"/>
      <c r="AL50" s="37">
        <f t="shared" si="6"/>
        <v>5.766168102406027</v>
      </c>
      <c r="AM50" s="32"/>
      <c r="AN50" s="29"/>
    </row>
    <row r="51" spans="1:40" ht="15">
      <c r="A51" s="28">
        <v>1925</v>
      </c>
      <c r="B51" s="28"/>
      <c r="C51" s="28"/>
      <c r="D51" s="36"/>
      <c r="E51" s="36"/>
      <c r="F51" s="36">
        <v>257</v>
      </c>
      <c r="G51" s="30">
        <v>720.7</v>
      </c>
      <c r="H51" s="30">
        <v>554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0">
        <v>20251</v>
      </c>
      <c r="X51" s="28"/>
      <c r="Y51" s="31">
        <f t="shared" si="0"/>
        <v>13.102024640853303</v>
      </c>
      <c r="Z51" s="32"/>
      <c r="AA51" s="29">
        <v>11.15</v>
      </c>
      <c r="AB51" s="32"/>
      <c r="AC51" s="32"/>
      <c r="AD51" s="32"/>
      <c r="AE51" s="32">
        <f t="shared" si="5"/>
        <v>5.500676572938139</v>
      </c>
      <c r="AF51" s="32"/>
      <c r="AG51" s="32"/>
      <c r="AH51" s="32"/>
      <c r="AI51" s="32"/>
      <c r="AJ51" s="32"/>
      <c r="AK51" s="32"/>
      <c r="AL51" s="37">
        <f t="shared" si="6"/>
        <v>7.192866209100818</v>
      </c>
      <c r="AM51" s="32"/>
      <c r="AN51" s="29"/>
    </row>
    <row r="52" spans="1:40" ht="15">
      <c r="A52" s="28">
        <v>1926</v>
      </c>
      <c r="B52" s="28"/>
      <c r="C52" s="28"/>
      <c r="D52" s="36"/>
      <c r="E52" s="36"/>
      <c r="F52" s="36">
        <v>265</v>
      </c>
      <c r="G52" s="30">
        <v>1135</v>
      </c>
      <c r="H52" s="30">
        <v>856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8"/>
      <c r="W52" s="30">
        <v>20977</v>
      </c>
      <c r="X52" s="28"/>
      <c r="Y52" s="31">
        <f t="shared" si="0"/>
        <v>13.571733291747554</v>
      </c>
      <c r="Z52" s="32"/>
      <c r="AA52" s="29">
        <v>12.586666666666668</v>
      </c>
      <c r="AB52" s="32"/>
      <c r="AC52" s="32"/>
      <c r="AD52" s="32"/>
      <c r="AE52" s="32">
        <f t="shared" si="5"/>
        <v>8.362970120332012</v>
      </c>
      <c r="AF52" s="32"/>
      <c r="AG52" s="32"/>
      <c r="AH52" s="32"/>
      <c r="AI52" s="32"/>
      <c r="AJ52" s="32"/>
      <c r="AK52" s="32"/>
      <c r="AL52" s="37">
        <f t="shared" si="6"/>
        <v>10.935695707360109</v>
      </c>
      <c r="AM52" s="32"/>
      <c r="AN52" s="29"/>
    </row>
    <row r="53" spans="1:40" ht="15">
      <c r="A53" s="28">
        <v>1927</v>
      </c>
      <c r="B53" s="28"/>
      <c r="C53" s="28"/>
      <c r="D53" s="36"/>
      <c r="E53" s="36"/>
      <c r="F53" s="36">
        <v>306</v>
      </c>
      <c r="G53" s="30">
        <v>727.4</v>
      </c>
      <c r="H53" s="30">
        <v>870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0">
        <v>19526</v>
      </c>
      <c r="X53" s="28"/>
      <c r="Y53" s="31">
        <f t="shared" si="0"/>
        <v>12.632962971571853</v>
      </c>
      <c r="Z53" s="32"/>
      <c r="AA53" s="29">
        <v>15.343333333333335</v>
      </c>
      <c r="AB53" s="32"/>
      <c r="AC53" s="32"/>
      <c r="AD53" s="32"/>
      <c r="AE53" s="32">
        <f t="shared" si="5"/>
        <v>5.757952442644525</v>
      </c>
      <c r="AF53" s="32"/>
      <c r="AG53" s="32"/>
      <c r="AH53" s="32"/>
      <c r="AI53" s="32"/>
      <c r="AJ53" s="32"/>
      <c r="AK53" s="32"/>
      <c r="AL53" s="37">
        <f t="shared" si="6"/>
        <v>7.529288626432589</v>
      </c>
      <c r="AM53" s="32"/>
      <c r="AN53" s="29"/>
    </row>
    <row r="54" spans="1:40" ht="15">
      <c r="A54" s="28">
        <v>1928</v>
      </c>
      <c r="B54" s="28"/>
      <c r="C54" s="28"/>
      <c r="D54" s="36"/>
      <c r="E54" s="36"/>
      <c r="F54" s="36">
        <v>507</v>
      </c>
      <c r="G54" s="30">
        <v>1653.2</v>
      </c>
      <c r="H54" s="30">
        <v>1058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0">
        <v>19009</v>
      </c>
      <c r="X54" s="28"/>
      <c r="Y54" s="31">
        <f>W54*0.000646981612802</f>
        <v>12.298473477753218</v>
      </c>
      <c r="Z54" s="32"/>
      <c r="AA54" s="29">
        <v>19.953333333333333</v>
      </c>
      <c r="AB54" s="32"/>
      <c r="AC54" s="32"/>
      <c r="AD54" s="32"/>
      <c r="AE54" s="32">
        <f t="shared" si="5"/>
        <v>13.442318699068492</v>
      </c>
      <c r="AF54" s="32"/>
      <c r="AG54" s="32"/>
      <c r="AH54" s="32"/>
      <c r="AI54" s="32"/>
      <c r="AJ54" s="32"/>
      <c r="AK54" s="32"/>
      <c r="AL54" s="37">
        <f t="shared" si="6"/>
        <v>17.57761952741903</v>
      </c>
      <c r="AM54" s="32"/>
      <c r="AN54" s="29"/>
    </row>
    <row r="55" spans="1:40" ht="15">
      <c r="A55" s="28">
        <v>1929</v>
      </c>
      <c r="B55" s="28"/>
      <c r="C55" s="28"/>
      <c r="D55" s="36"/>
      <c r="E55" s="36"/>
      <c r="F55" s="36">
        <v>587</v>
      </c>
      <c r="G55" s="30">
        <v>1993.3</v>
      </c>
      <c r="H55" s="30">
        <v>1245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0">
        <v>21148</v>
      </c>
      <c r="X55" s="29">
        <v>14.9</v>
      </c>
      <c r="Y55" s="39">
        <f>X55</f>
        <v>14.9</v>
      </c>
      <c r="Z55" s="32"/>
      <c r="AA55" s="29">
        <v>26.01833333333333</v>
      </c>
      <c r="AB55" s="32"/>
      <c r="AC55" s="32"/>
      <c r="AD55" s="32"/>
      <c r="AE55" s="32">
        <f t="shared" si="5"/>
        <v>13.377852348993288</v>
      </c>
      <c r="AF55" s="32"/>
      <c r="AG55" s="32"/>
      <c r="AH55" s="32"/>
      <c r="AI55" s="32"/>
      <c r="AJ55" s="32"/>
      <c r="AK55" s="32"/>
      <c r="AL55" s="37">
        <f t="shared" si="6"/>
        <v>17.49332120067114</v>
      </c>
      <c r="AM55" s="32"/>
      <c r="AN55" s="29"/>
    </row>
    <row r="56" spans="1:40" ht="15">
      <c r="A56" s="28">
        <v>1930</v>
      </c>
      <c r="B56" s="28"/>
      <c r="C56" s="28"/>
      <c r="D56" s="36"/>
      <c r="E56" s="36"/>
      <c r="F56" s="36">
        <v>281</v>
      </c>
      <c r="G56" s="30">
        <v>1756.8</v>
      </c>
      <c r="H56" s="30">
        <v>799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0">
        <v>15147</v>
      </c>
      <c r="X56" s="29">
        <v>11</v>
      </c>
      <c r="Y56" s="39">
        <f aca="true" t="shared" si="7" ref="Y56:Y119">X56</f>
        <v>11</v>
      </c>
      <c r="Z56" s="32"/>
      <c r="AA56" s="29">
        <v>21.026666666666667</v>
      </c>
      <c r="AB56" s="32"/>
      <c r="AC56" s="32"/>
      <c r="AD56" s="32"/>
      <c r="AE56" s="32">
        <f t="shared" si="5"/>
        <v>15.97090909090909</v>
      </c>
      <c r="AF56" s="32"/>
      <c r="AG56" s="32"/>
      <c r="AH56" s="32"/>
      <c r="AI56" s="32"/>
      <c r="AJ56" s="32"/>
      <c r="AK56" s="32"/>
      <c r="AL56" s="37">
        <f t="shared" si="6"/>
        <v>20.884087767272728</v>
      </c>
      <c r="AM56" s="40"/>
      <c r="AN56" s="29"/>
    </row>
    <row r="57" spans="1:40" ht="15.75">
      <c r="A57" s="28">
        <v>1931</v>
      </c>
      <c r="B57" s="28"/>
      <c r="C57" s="28"/>
      <c r="D57" s="36"/>
      <c r="E57" s="36"/>
      <c r="F57" s="29"/>
      <c r="G57" s="29"/>
      <c r="H57" s="30">
        <v>464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0">
        <v>9315</v>
      </c>
      <c r="X57" s="29">
        <v>7</v>
      </c>
      <c r="Y57" s="39">
        <f t="shared" si="7"/>
        <v>7</v>
      </c>
      <c r="Z57" s="32"/>
      <c r="AA57" s="29">
        <v>13.65916666666667</v>
      </c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41">
        <f>(AL56+(AL56*(RATE(($A$94-$A$56),0,AL$56,-AL$94))))*((H57*AA57)/Y57)/(((H56*AA56)/Y56)+(((H56*AA56)/Y56)*(RATE(($A$94-$A$56),0,((H$56*AA$56)/Y$56),-((H$94*AA$94)/Y$94)))))</f>
        <v>12.561362798307755</v>
      </c>
      <c r="AM57" s="40"/>
      <c r="AN57" s="29"/>
    </row>
    <row r="58" spans="1:40" ht="15.75">
      <c r="A58" s="28">
        <v>1932</v>
      </c>
      <c r="B58" s="28"/>
      <c r="C58" s="28"/>
      <c r="D58" s="36"/>
      <c r="E58" s="36"/>
      <c r="F58" s="29"/>
      <c r="G58" s="29"/>
      <c r="H58" s="30">
        <v>203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0">
        <v>3484</v>
      </c>
      <c r="X58" s="29">
        <v>3.6</v>
      </c>
      <c r="Y58" s="39">
        <f t="shared" si="7"/>
        <v>3.6</v>
      </c>
      <c r="Z58" s="32"/>
      <c r="AA58" s="29">
        <v>6.928333333333332</v>
      </c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41">
        <f aca="true" t="shared" si="8" ref="AL58:AL93">(AL57+(AL57*(RATE(($A$94-$A$56),0,AL$56,-AL$94))))*((H58*AA58)/Y58)/(((H57*AA57)/Y57)+(((H57*AA57)/Y57)*(RATE(($A$94-$A$56),0,((H$56*AA$56)/Y$56),-((H$94*AA$94)/Y$94)))))</f>
        <v>5.499415765285223</v>
      </c>
      <c r="AM58" s="40"/>
      <c r="AN58" s="29"/>
    </row>
    <row r="59" spans="1:40" ht="15.75">
      <c r="A59" s="28">
        <v>1933</v>
      </c>
      <c r="B59" s="28"/>
      <c r="C59" s="28"/>
      <c r="D59" s="36"/>
      <c r="E59" s="36"/>
      <c r="F59" s="29"/>
      <c r="G59" s="29"/>
      <c r="H59" s="30">
        <v>120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0">
        <v>3894</v>
      </c>
      <c r="X59" s="29">
        <v>3.1</v>
      </c>
      <c r="Y59" s="39">
        <f t="shared" si="7"/>
        <v>3.1</v>
      </c>
      <c r="Z59" s="32"/>
      <c r="AA59" s="29">
        <v>8.958333333333334</v>
      </c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41">
        <f t="shared" si="8"/>
        <v>4.952707070003431</v>
      </c>
      <c r="AM59" s="40"/>
      <c r="AN59" s="29"/>
    </row>
    <row r="60" spans="1:40" ht="15.75">
      <c r="A60" s="28">
        <v>1934</v>
      </c>
      <c r="B60" s="28"/>
      <c r="C60" s="28"/>
      <c r="D60" s="36"/>
      <c r="E60" s="36"/>
      <c r="F60" s="29"/>
      <c r="G60" s="29"/>
      <c r="H60" s="30">
        <v>101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0">
        <v>6769</v>
      </c>
      <c r="X60" s="29">
        <v>4.3</v>
      </c>
      <c r="Y60" s="39">
        <f t="shared" si="7"/>
        <v>4.3</v>
      </c>
      <c r="Z60" s="32"/>
      <c r="AA60" s="29">
        <v>9.844166666666668</v>
      </c>
      <c r="AB60" s="32"/>
      <c r="AC60" s="32"/>
      <c r="AD60" s="32"/>
      <c r="AE60" s="32"/>
      <c r="AF60" s="42"/>
      <c r="AG60" s="32"/>
      <c r="AH60" s="32"/>
      <c r="AI60" s="32"/>
      <c r="AJ60" s="32"/>
      <c r="AK60" s="32"/>
      <c r="AL60" s="41">
        <f t="shared" si="8"/>
        <v>3.350652404653154</v>
      </c>
      <c r="AM60" s="40"/>
      <c r="AN60" s="29"/>
    </row>
    <row r="61" spans="1:40" ht="15.75">
      <c r="A61" s="28">
        <v>1935</v>
      </c>
      <c r="B61" s="28"/>
      <c r="C61" s="28"/>
      <c r="D61" s="36"/>
      <c r="E61" s="36"/>
      <c r="F61" s="29"/>
      <c r="G61" s="29"/>
      <c r="H61" s="30">
        <v>130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0">
        <v>9931</v>
      </c>
      <c r="X61" s="29">
        <v>5.6</v>
      </c>
      <c r="Y61" s="39">
        <f t="shared" si="7"/>
        <v>5.6</v>
      </c>
      <c r="Z61" s="32"/>
      <c r="AA61" s="29">
        <v>10.599166666666667</v>
      </c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41">
        <f t="shared" si="8"/>
        <v>3.6176469040599257</v>
      </c>
      <c r="AM61" s="40"/>
      <c r="AN61" s="29"/>
    </row>
    <row r="62" spans="1:40" ht="15.75">
      <c r="A62" s="28">
        <v>1936</v>
      </c>
      <c r="B62" s="28"/>
      <c r="C62" s="28"/>
      <c r="D62" s="36"/>
      <c r="E62" s="36"/>
      <c r="F62" s="29"/>
      <c r="G62" s="29"/>
      <c r="H62" s="30">
        <v>126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0">
        <v>13910</v>
      </c>
      <c r="X62" s="29">
        <v>7.5</v>
      </c>
      <c r="Y62" s="39">
        <f t="shared" si="7"/>
        <v>7.5</v>
      </c>
      <c r="Z62" s="32"/>
      <c r="AA62" s="29">
        <v>15.468333333333334</v>
      </c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41">
        <f t="shared" si="8"/>
        <v>3.8766229453966896</v>
      </c>
      <c r="AM62" s="40"/>
      <c r="AN62" s="29"/>
    </row>
    <row r="63" spans="1:40" ht="15.75">
      <c r="A63" s="28">
        <v>1937</v>
      </c>
      <c r="B63" s="28"/>
      <c r="C63" s="28"/>
      <c r="D63" s="36"/>
      <c r="E63" s="36"/>
      <c r="F63" s="29"/>
      <c r="G63" s="43"/>
      <c r="H63" s="44">
        <v>124</v>
      </c>
      <c r="I63" s="45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0">
        <v>16541</v>
      </c>
      <c r="X63" s="29">
        <v>9.5</v>
      </c>
      <c r="Y63" s="39">
        <f t="shared" si="7"/>
        <v>9.5</v>
      </c>
      <c r="Z63" s="32"/>
      <c r="AA63" s="29">
        <v>15.405833333333335</v>
      </c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41">
        <f t="shared" si="8"/>
        <v>3.043586588631585</v>
      </c>
      <c r="AM63" s="40"/>
      <c r="AN63" s="29"/>
    </row>
    <row r="64" spans="1:40" ht="15.75">
      <c r="A64" s="28">
        <v>1938</v>
      </c>
      <c r="B64" s="28"/>
      <c r="C64" s="28"/>
      <c r="D64" s="36"/>
      <c r="E64" s="36"/>
      <c r="F64" s="29"/>
      <c r="G64" s="43"/>
      <c r="H64" s="44">
        <v>110</v>
      </c>
      <c r="I64" s="45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0">
        <v>13204</v>
      </c>
      <c r="X64" s="29">
        <v>7.7</v>
      </c>
      <c r="Y64" s="39">
        <f t="shared" si="7"/>
        <v>7.7</v>
      </c>
      <c r="Z64" s="32"/>
      <c r="AA64" s="29">
        <v>11.488333333333335</v>
      </c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41">
        <f t="shared" si="8"/>
        <v>2.520362466993116</v>
      </c>
      <c r="AM64" s="40"/>
      <c r="AN64" s="29"/>
    </row>
    <row r="65" spans="1:40" ht="15.75">
      <c r="A65" s="28">
        <v>1939</v>
      </c>
      <c r="B65" s="28"/>
      <c r="C65" s="28"/>
      <c r="D65" s="36"/>
      <c r="E65" s="36"/>
      <c r="F65" s="29"/>
      <c r="G65" s="43"/>
      <c r="H65" s="44">
        <v>87</v>
      </c>
      <c r="I65" s="45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0">
        <v>15885</v>
      </c>
      <c r="X65" s="29">
        <v>9.1</v>
      </c>
      <c r="Y65" s="39">
        <f t="shared" si="7"/>
        <v>9.1</v>
      </c>
      <c r="Z65" s="32"/>
      <c r="AA65" s="29">
        <v>12.061666666666667</v>
      </c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41">
        <f t="shared" si="8"/>
        <v>1.7967631279442562</v>
      </c>
      <c r="AM65" s="40"/>
      <c r="AN65" s="29"/>
    </row>
    <row r="66" spans="1:40" ht="15.75">
      <c r="A66" s="28">
        <v>1940</v>
      </c>
      <c r="B66" s="28"/>
      <c r="C66" s="29"/>
      <c r="D66" s="29"/>
      <c r="E66" s="36"/>
      <c r="F66" s="29"/>
      <c r="G66" s="43"/>
      <c r="H66" s="44">
        <v>140</v>
      </c>
      <c r="I66" s="45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0">
        <v>19943</v>
      </c>
      <c r="X66" s="29">
        <v>11.2</v>
      </c>
      <c r="Y66" s="39">
        <f t="shared" si="7"/>
        <v>11.2</v>
      </c>
      <c r="Z66" s="32"/>
      <c r="AA66" s="29">
        <v>11.020833333333334</v>
      </c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41">
        <f t="shared" si="8"/>
        <v>2.177868836441582</v>
      </c>
      <c r="AM66" s="40"/>
      <c r="AN66" s="29"/>
    </row>
    <row r="67" spans="1:40" ht="15.75">
      <c r="A67" s="28">
        <v>1941</v>
      </c>
      <c r="B67" s="28"/>
      <c r="C67" s="29"/>
      <c r="D67" s="29"/>
      <c r="E67" s="36"/>
      <c r="F67" s="29"/>
      <c r="G67" s="43"/>
      <c r="H67" s="44">
        <v>111</v>
      </c>
      <c r="I67" s="45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0">
        <v>28576</v>
      </c>
      <c r="X67" s="29">
        <v>13.8</v>
      </c>
      <c r="Y67" s="39">
        <f t="shared" si="7"/>
        <v>13.8</v>
      </c>
      <c r="Z67" s="32"/>
      <c r="AA67" s="29">
        <v>9.824166666666667</v>
      </c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41">
        <f t="shared" si="8"/>
        <v>1.2675015982777225</v>
      </c>
      <c r="AM67" s="40"/>
      <c r="AN67" s="29"/>
    </row>
    <row r="68" spans="1:40" ht="15.75">
      <c r="A68" s="28">
        <v>1942</v>
      </c>
      <c r="B68" s="28"/>
      <c r="C68" s="29"/>
      <c r="D68" s="29"/>
      <c r="E68" s="36"/>
      <c r="F68" s="29"/>
      <c r="G68" s="43"/>
      <c r="H68" s="44">
        <v>118</v>
      </c>
      <c r="I68" s="45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0">
        <v>30932</v>
      </c>
      <c r="X68" s="29">
        <v>8.5</v>
      </c>
      <c r="Y68" s="39">
        <f t="shared" si="7"/>
        <v>8.5</v>
      </c>
      <c r="Z68" s="32"/>
      <c r="AA68" s="29">
        <v>8.67333333333333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41">
        <f t="shared" si="8"/>
        <v>1.9595648896827578</v>
      </c>
      <c r="AM68" s="40"/>
      <c r="AN68" s="29"/>
    </row>
    <row r="69" spans="1:40" ht="15.75">
      <c r="A69" s="28">
        <v>1943</v>
      </c>
      <c r="B69" s="28"/>
      <c r="C69" s="29"/>
      <c r="D69" s="29"/>
      <c r="E69" s="36"/>
      <c r="F69" s="29"/>
      <c r="G69" s="43"/>
      <c r="H69" s="44">
        <v>213</v>
      </c>
      <c r="I69" s="45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0">
        <v>29586</v>
      </c>
      <c r="X69" s="29">
        <v>6.9</v>
      </c>
      <c r="Y69" s="39">
        <f t="shared" si="7"/>
        <v>6.9</v>
      </c>
      <c r="Z69" s="32"/>
      <c r="AA69" s="29">
        <v>11.504166666666665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41">
        <f t="shared" si="8"/>
        <v>5.86405232253012</v>
      </c>
      <c r="AM69" s="40"/>
      <c r="AN69" s="29"/>
    </row>
    <row r="70" spans="1:40" ht="15.75">
      <c r="A70" s="28">
        <v>1944</v>
      </c>
      <c r="B70" s="28"/>
      <c r="C70" s="29"/>
      <c r="D70" s="29"/>
      <c r="E70" s="36"/>
      <c r="F70" s="29"/>
      <c r="G70" s="43"/>
      <c r="H70" s="44">
        <v>324</v>
      </c>
      <c r="I70" s="45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0">
        <v>29297</v>
      </c>
      <c r="X70" s="29">
        <v>8.7</v>
      </c>
      <c r="Y70" s="39">
        <f t="shared" si="7"/>
        <v>8.7</v>
      </c>
      <c r="Z70" s="32"/>
      <c r="AA70" s="29">
        <v>12.468333333333332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41">
        <f t="shared" si="8"/>
        <v>7.779433088036439</v>
      </c>
      <c r="AM70" s="40"/>
      <c r="AN70" s="29"/>
    </row>
    <row r="71" spans="1:40" ht="15.75">
      <c r="A71" s="28">
        <v>1945</v>
      </c>
      <c r="B71" s="28"/>
      <c r="C71" s="29"/>
      <c r="D71" s="29"/>
      <c r="E71" s="36"/>
      <c r="F71" s="29"/>
      <c r="G71" s="43"/>
      <c r="H71" s="44">
        <v>333</v>
      </c>
      <c r="I71" s="45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0">
        <v>24924</v>
      </c>
      <c r="X71" s="29">
        <v>12.3</v>
      </c>
      <c r="Y71" s="39">
        <f t="shared" si="7"/>
        <v>12.3</v>
      </c>
      <c r="Z71" s="32"/>
      <c r="AA71" s="29">
        <v>15.155833333333334</v>
      </c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41">
        <f t="shared" si="8"/>
        <v>6.974841763442004</v>
      </c>
      <c r="AM71" s="40"/>
      <c r="AN71" s="29"/>
    </row>
    <row r="72" spans="1:40" ht="15.75">
      <c r="A72" s="28">
        <v>1946</v>
      </c>
      <c r="B72" s="28"/>
      <c r="C72" s="29"/>
      <c r="D72" s="29"/>
      <c r="E72" s="36"/>
      <c r="F72" s="29"/>
      <c r="G72" s="43"/>
      <c r="H72" s="44">
        <v>419</v>
      </c>
      <c r="I72" s="45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0">
        <v>37627</v>
      </c>
      <c r="X72" s="29">
        <v>25.1</v>
      </c>
      <c r="Y72" s="39">
        <f t="shared" si="7"/>
        <v>25.1</v>
      </c>
      <c r="Z72" s="32"/>
      <c r="AA72" s="29">
        <v>17.080833333333334</v>
      </c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41">
        <f t="shared" si="8"/>
        <v>4.917749487332247</v>
      </c>
      <c r="AM72" s="40"/>
      <c r="AN72" s="29"/>
    </row>
    <row r="73" spans="1:40" ht="15.75">
      <c r="A73" s="28">
        <v>1947</v>
      </c>
      <c r="B73" s="28"/>
      <c r="C73" s="29"/>
      <c r="D73" s="29"/>
      <c r="E73" s="36"/>
      <c r="F73" s="29"/>
      <c r="G73" s="43"/>
      <c r="H73" s="44">
        <v>404</v>
      </c>
      <c r="I73" s="45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0">
        <v>45158</v>
      </c>
      <c r="X73" s="29">
        <v>35.5</v>
      </c>
      <c r="Y73" s="39">
        <f t="shared" si="7"/>
        <v>35.5</v>
      </c>
      <c r="Z73" s="32"/>
      <c r="AA73" s="29">
        <v>15.165833333333333</v>
      </c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41">
        <f t="shared" si="8"/>
        <v>3.020215728729025</v>
      </c>
      <c r="AM73" s="40"/>
      <c r="AN73" s="29"/>
    </row>
    <row r="74" spans="1:40" ht="15.75">
      <c r="A74" s="28">
        <v>1948</v>
      </c>
      <c r="B74" s="28"/>
      <c r="C74" s="29"/>
      <c r="D74" s="29"/>
      <c r="E74" s="36"/>
      <c r="F74" s="29"/>
      <c r="G74" s="43"/>
      <c r="H74" s="44">
        <v>223</v>
      </c>
      <c r="I74" s="45"/>
      <c r="J74" s="30">
        <v>4</v>
      </c>
      <c r="K74" s="32">
        <v>0.0632</v>
      </c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0">
        <v>51884</v>
      </c>
      <c r="X74" s="29">
        <v>42.4</v>
      </c>
      <c r="Y74" s="39">
        <f t="shared" si="7"/>
        <v>42.4</v>
      </c>
      <c r="Z74" s="32"/>
      <c r="AA74" s="29">
        <v>15.532499999999999</v>
      </c>
      <c r="AB74" s="32"/>
      <c r="AC74" s="32"/>
      <c r="AD74" s="32"/>
      <c r="AE74" s="32"/>
      <c r="AF74" s="32">
        <f aca="true" t="shared" si="9" ref="AF74:AF105">(K74/Y74)*100</f>
        <v>0.14905660377358493</v>
      </c>
      <c r="AG74" s="32"/>
      <c r="AH74" s="32"/>
      <c r="AI74" s="32"/>
      <c r="AJ74" s="32"/>
      <c r="AK74" s="32"/>
      <c r="AL74" s="41">
        <f t="shared" si="8"/>
        <v>1.4504430167047109</v>
      </c>
      <c r="AM74" s="40"/>
      <c r="AN74" s="29"/>
    </row>
    <row r="75" spans="1:40" ht="15.75">
      <c r="A75" s="28">
        <v>1949</v>
      </c>
      <c r="B75" s="28"/>
      <c r="C75" s="36"/>
      <c r="D75" s="29"/>
      <c r="E75" s="36"/>
      <c r="F75" s="29"/>
      <c r="G75" s="43"/>
      <c r="H75" s="44">
        <v>126</v>
      </c>
      <c r="I75" s="45"/>
      <c r="J75" s="30">
        <v>6</v>
      </c>
      <c r="K75" s="32">
        <v>0.089</v>
      </c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0">
        <v>44150</v>
      </c>
      <c r="X75" s="29">
        <v>39.6</v>
      </c>
      <c r="Y75" s="39">
        <f t="shared" si="7"/>
        <v>39.6</v>
      </c>
      <c r="Z75" s="32"/>
      <c r="AA75" s="29">
        <v>15.230000000000002</v>
      </c>
      <c r="AB75" s="32"/>
      <c r="AC75" s="32"/>
      <c r="AD75" s="32"/>
      <c r="AE75" s="32"/>
      <c r="AF75" s="32">
        <f t="shared" si="9"/>
        <v>0.22474747474747472</v>
      </c>
      <c r="AG75" s="32"/>
      <c r="AH75" s="32"/>
      <c r="AI75" s="32"/>
      <c r="AJ75" s="32"/>
      <c r="AK75" s="32"/>
      <c r="AL75" s="41">
        <f t="shared" si="8"/>
        <v>0.8729657279666881</v>
      </c>
      <c r="AM75" s="40"/>
      <c r="AN75" s="29"/>
    </row>
    <row r="76" spans="1:40" ht="15.75">
      <c r="A76" s="28">
        <v>1950</v>
      </c>
      <c r="B76" s="28"/>
      <c r="C76" s="36"/>
      <c r="D76" s="29"/>
      <c r="E76" s="36"/>
      <c r="F76" s="29"/>
      <c r="G76" s="43"/>
      <c r="H76" s="44">
        <v>219</v>
      </c>
      <c r="I76" s="45"/>
      <c r="J76" s="30">
        <v>5</v>
      </c>
      <c r="K76" s="32">
        <v>0.18630000000000002</v>
      </c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0">
        <v>60893</v>
      </c>
      <c r="X76" s="29">
        <v>48.3</v>
      </c>
      <c r="Y76" s="39">
        <f t="shared" si="7"/>
        <v>48.3</v>
      </c>
      <c r="Z76" s="32"/>
      <c r="AA76" s="29">
        <v>18.399999999999995</v>
      </c>
      <c r="AB76" s="32"/>
      <c r="AC76" s="32"/>
      <c r="AD76" s="32"/>
      <c r="AE76" s="32"/>
      <c r="AF76" s="32">
        <f t="shared" si="9"/>
        <v>0.3857142857142858</v>
      </c>
      <c r="AG76" s="32"/>
      <c r="AH76" s="32"/>
      <c r="AI76" s="32"/>
      <c r="AJ76" s="32"/>
      <c r="AK76" s="32"/>
      <c r="AL76" s="41">
        <f t="shared" si="8"/>
        <v>1.5248894762733964</v>
      </c>
      <c r="AM76" s="40"/>
      <c r="AN76" s="29"/>
    </row>
    <row r="77" spans="1:40" ht="15.75">
      <c r="A77" s="28">
        <v>1951</v>
      </c>
      <c r="B77" s="28"/>
      <c r="C77" s="36"/>
      <c r="D77" s="29"/>
      <c r="E77" s="36"/>
      <c r="F77" s="29"/>
      <c r="G77" s="43"/>
      <c r="H77" s="44">
        <v>235</v>
      </c>
      <c r="I77" s="45"/>
      <c r="J77" s="30">
        <v>9</v>
      </c>
      <c r="K77" s="32">
        <v>0.2015</v>
      </c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0">
        <v>75428</v>
      </c>
      <c r="X77" s="29">
        <v>50.3</v>
      </c>
      <c r="Y77" s="39">
        <f t="shared" si="7"/>
        <v>50.3</v>
      </c>
      <c r="Z77" s="32"/>
      <c r="AA77" s="29">
        <v>22.334999999999997</v>
      </c>
      <c r="AB77" s="32"/>
      <c r="AC77" s="32"/>
      <c r="AD77" s="32"/>
      <c r="AE77" s="32"/>
      <c r="AF77" s="32">
        <f t="shared" si="9"/>
        <v>0.400596421471173</v>
      </c>
      <c r="AG77" s="32"/>
      <c r="AH77" s="32"/>
      <c r="AI77" s="32"/>
      <c r="AJ77" s="32"/>
      <c r="AK77" s="32"/>
      <c r="AL77" s="41">
        <f t="shared" si="8"/>
        <v>1.9351339082056735</v>
      </c>
      <c r="AM77" s="40"/>
      <c r="AN77" s="29"/>
    </row>
    <row r="78" spans="1:40" ht="15.75">
      <c r="A78" s="28">
        <v>1952</v>
      </c>
      <c r="B78" s="28"/>
      <c r="C78" s="36"/>
      <c r="D78" s="29"/>
      <c r="E78" s="36"/>
      <c r="F78" s="29"/>
      <c r="G78" s="43"/>
      <c r="H78" s="44">
        <v>288</v>
      </c>
      <c r="I78" s="45"/>
      <c r="J78" s="30">
        <v>16</v>
      </c>
      <c r="K78" s="32">
        <v>0.3738</v>
      </c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0">
        <v>72757</v>
      </c>
      <c r="X78" s="29">
        <v>50.5</v>
      </c>
      <c r="Y78" s="39">
        <f t="shared" si="7"/>
        <v>50.5</v>
      </c>
      <c r="Z78" s="32"/>
      <c r="AA78" s="29">
        <v>24.497500000000002</v>
      </c>
      <c r="AB78" s="32"/>
      <c r="AC78" s="32"/>
      <c r="AD78" s="32"/>
      <c r="AE78" s="32"/>
      <c r="AF78" s="32">
        <f t="shared" si="9"/>
        <v>0.7401980198019803</v>
      </c>
      <c r="AG78" s="32"/>
      <c r="AH78" s="32"/>
      <c r="AI78" s="32"/>
      <c r="AJ78" s="32"/>
      <c r="AK78" s="32"/>
      <c r="AL78" s="41">
        <f t="shared" si="8"/>
        <v>2.628752468834125</v>
      </c>
      <c r="AM78" s="40"/>
      <c r="AN78" s="29"/>
    </row>
    <row r="79" spans="1:40" ht="15.75">
      <c r="A79" s="28">
        <v>1953</v>
      </c>
      <c r="B79" s="28"/>
      <c r="C79" s="36"/>
      <c r="D79" s="29"/>
      <c r="E79" s="36"/>
      <c r="F79" s="29"/>
      <c r="G79" s="43"/>
      <c r="H79" s="44">
        <v>295</v>
      </c>
      <c r="I79" s="45"/>
      <c r="J79" s="30">
        <v>23</v>
      </c>
      <c r="K79" s="32">
        <v>0.7791</v>
      </c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0">
        <v>72638</v>
      </c>
      <c r="X79" s="29">
        <v>54.5</v>
      </c>
      <c r="Y79" s="39">
        <f t="shared" si="7"/>
        <v>54.5</v>
      </c>
      <c r="Z79" s="32"/>
      <c r="AA79" s="29">
        <v>24.731666666666666</v>
      </c>
      <c r="AB79" s="32"/>
      <c r="AC79" s="32"/>
      <c r="AD79" s="32"/>
      <c r="AE79" s="32"/>
      <c r="AF79" s="32">
        <f t="shared" si="9"/>
        <v>1.4295412844036697</v>
      </c>
      <c r="AG79" s="32"/>
      <c r="AH79" s="32"/>
      <c r="AI79" s="32"/>
      <c r="AJ79" s="32"/>
      <c r="AK79" s="32"/>
      <c r="AL79" s="41">
        <f t="shared" si="8"/>
        <v>2.5556851205301268</v>
      </c>
      <c r="AM79" s="40"/>
      <c r="AN79" s="29"/>
    </row>
    <row r="80" spans="1:40" ht="15.75">
      <c r="A80" s="28">
        <v>1954</v>
      </c>
      <c r="B80" s="28"/>
      <c r="C80" s="36"/>
      <c r="D80" s="29"/>
      <c r="E80" s="36"/>
      <c r="F80" s="29"/>
      <c r="G80" s="29"/>
      <c r="H80" s="30">
        <v>387</v>
      </c>
      <c r="I80" s="32"/>
      <c r="J80" s="30">
        <v>37</v>
      </c>
      <c r="K80" s="32">
        <v>1.4445</v>
      </c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0">
        <v>70369</v>
      </c>
      <c r="X80" s="29">
        <v>55.8</v>
      </c>
      <c r="Y80" s="39">
        <f t="shared" si="7"/>
        <v>55.8</v>
      </c>
      <c r="Z80" s="32"/>
      <c r="AA80" s="29">
        <v>29.689166666666665</v>
      </c>
      <c r="AB80" s="32"/>
      <c r="AC80" s="32"/>
      <c r="AD80" s="32"/>
      <c r="AE80" s="32"/>
      <c r="AF80" s="32">
        <f t="shared" si="9"/>
        <v>2.588709677419355</v>
      </c>
      <c r="AG80" s="32"/>
      <c r="AH80" s="32"/>
      <c r="AI80" s="32"/>
      <c r="AJ80" s="32"/>
      <c r="AK80" s="32"/>
      <c r="AL80" s="41">
        <f t="shared" si="8"/>
        <v>3.9884563995319082</v>
      </c>
      <c r="AM80" s="40"/>
      <c r="AN80" s="29"/>
    </row>
    <row r="81" spans="1:40" ht="15.75">
      <c r="A81" s="28">
        <v>1955</v>
      </c>
      <c r="B81" s="28"/>
      <c r="C81" s="36"/>
      <c r="D81" s="29"/>
      <c r="E81" s="36"/>
      <c r="F81" s="29"/>
      <c r="G81" s="29"/>
      <c r="H81" s="30">
        <v>683</v>
      </c>
      <c r="I81" s="32"/>
      <c r="J81" s="30">
        <v>67</v>
      </c>
      <c r="K81" s="32">
        <v>2.1656999999999997</v>
      </c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0">
        <v>82006</v>
      </c>
      <c r="X81" s="29">
        <v>64</v>
      </c>
      <c r="Y81" s="39">
        <f t="shared" si="7"/>
        <v>64</v>
      </c>
      <c r="Z81" s="32"/>
      <c r="AA81" s="29">
        <v>40.49333333333333</v>
      </c>
      <c r="AB81" s="32"/>
      <c r="AC81" s="32"/>
      <c r="AD81" s="32"/>
      <c r="AE81" s="32"/>
      <c r="AF81" s="32">
        <f t="shared" si="9"/>
        <v>3.3839062499999994</v>
      </c>
      <c r="AG81" s="32"/>
      <c r="AH81" s="32"/>
      <c r="AI81" s="32"/>
      <c r="AJ81" s="32"/>
      <c r="AK81" s="32"/>
      <c r="AL81" s="41">
        <f t="shared" si="8"/>
        <v>8.492899051450921</v>
      </c>
      <c r="AM81" s="40"/>
      <c r="AN81" s="29"/>
    </row>
    <row r="82" spans="1:40" ht="15.75">
      <c r="A82" s="28">
        <v>1956</v>
      </c>
      <c r="B82" s="28"/>
      <c r="C82" s="36"/>
      <c r="D82" s="29"/>
      <c r="E82" s="36"/>
      <c r="F82" s="29"/>
      <c r="G82" s="29"/>
      <c r="H82" s="30">
        <v>673</v>
      </c>
      <c r="I82" s="32"/>
      <c r="J82" s="30">
        <v>53</v>
      </c>
      <c r="K82" s="32">
        <v>1.882</v>
      </c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28"/>
      <c r="X82" s="29">
        <v>68.1</v>
      </c>
      <c r="Y82" s="39">
        <f t="shared" si="7"/>
        <v>68.1</v>
      </c>
      <c r="Z82" s="32"/>
      <c r="AA82" s="29">
        <v>46.623333333333335</v>
      </c>
      <c r="AB82" s="32"/>
      <c r="AC82" s="32"/>
      <c r="AD82" s="32"/>
      <c r="AE82" s="32"/>
      <c r="AF82" s="32">
        <f t="shared" si="9"/>
        <v>2.763582966226138</v>
      </c>
      <c r="AG82" s="32"/>
      <c r="AH82" s="32"/>
      <c r="AI82" s="32"/>
      <c r="AJ82" s="32"/>
      <c r="AK82" s="32"/>
      <c r="AL82" s="41">
        <f t="shared" si="8"/>
        <v>9.18765343582265</v>
      </c>
      <c r="AM82" s="40"/>
      <c r="AN82" s="29"/>
    </row>
    <row r="83" spans="1:40" ht="15.75">
      <c r="A83" s="28">
        <v>1957</v>
      </c>
      <c r="B83" s="28"/>
      <c r="C83" s="36"/>
      <c r="D83" s="29"/>
      <c r="E83" s="36"/>
      <c r="F83" s="29"/>
      <c r="G83" s="29"/>
      <c r="H83" s="30">
        <v>585</v>
      </c>
      <c r="I83" s="32"/>
      <c r="J83" s="30">
        <v>17</v>
      </c>
      <c r="K83" s="32">
        <v>1.2023</v>
      </c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28"/>
      <c r="X83" s="29">
        <v>69.7</v>
      </c>
      <c r="Y83" s="39">
        <f t="shared" si="7"/>
        <v>69.7</v>
      </c>
      <c r="Z83" s="32"/>
      <c r="AA83" s="29">
        <v>44.38</v>
      </c>
      <c r="AB83" s="32"/>
      <c r="AC83" s="32"/>
      <c r="AD83" s="32"/>
      <c r="AE83" s="32"/>
      <c r="AF83" s="32">
        <f t="shared" si="9"/>
        <v>1.724964131994261</v>
      </c>
      <c r="AG83" s="32"/>
      <c r="AH83" s="32"/>
      <c r="AI83" s="32"/>
      <c r="AJ83" s="32"/>
      <c r="AK83" s="32"/>
      <c r="AL83" s="41">
        <f t="shared" si="8"/>
        <v>7.536077344981475</v>
      </c>
      <c r="AM83" s="40"/>
      <c r="AN83" s="29"/>
    </row>
    <row r="84" spans="1:40" ht="15.75">
      <c r="A84" s="28">
        <v>1958</v>
      </c>
      <c r="B84" s="28"/>
      <c r="C84" s="36"/>
      <c r="D84" s="29"/>
      <c r="E84" s="36"/>
      <c r="F84" s="29"/>
      <c r="G84" s="29"/>
      <c r="H84" s="30">
        <v>589</v>
      </c>
      <c r="I84" s="32"/>
      <c r="J84" s="30">
        <v>42</v>
      </c>
      <c r="K84" s="32">
        <v>1.0706</v>
      </c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28"/>
      <c r="X84" s="29">
        <v>64.9</v>
      </c>
      <c r="Y84" s="39">
        <f t="shared" si="7"/>
        <v>64.9</v>
      </c>
      <c r="Z84" s="32"/>
      <c r="AA84" s="29">
        <v>46.23833333333332</v>
      </c>
      <c r="AB84" s="32"/>
      <c r="AC84" s="32"/>
      <c r="AD84" s="32"/>
      <c r="AE84" s="32"/>
      <c r="AF84" s="32">
        <f t="shared" si="9"/>
        <v>1.6496147919876734</v>
      </c>
      <c r="AG84" s="32"/>
      <c r="AH84" s="32"/>
      <c r="AI84" s="32"/>
      <c r="AJ84" s="32"/>
      <c r="AK84" s="32"/>
      <c r="AL84" s="41">
        <f t="shared" si="8"/>
        <v>8.614089096896702</v>
      </c>
      <c r="AM84" s="40"/>
      <c r="AN84" s="29"/>
    </row>
    <row r="85" spans="1:40" ht="15.75">
      <c r="A85" s="28">
        <v>1959</v>
      </c>
      <c r="B85" s="28"/>
      <c r="C85" s="36"/>
      <c r="D85" s="29"/>
      <c r="E85" s="36"/>
      <c r="F85" s="29"/>
      <c r="G85" s="29"/>
      <c r="H85" s="30">
        <v>835</v>
      </c>
      <c r="I85" s="32"/>
      <c r="J85" s="30">
        <v>49</v>
      </c>
      <c r="K85" s="32">
        <v>1.4310999999999998</v>
      </c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28"/>
      <c r="X85" s="29">
        <v>74.6</v>
      </c>
      <c r="Y85" s="39">
        <f t="shared" si="7"/>
        <v>74.6</v>
      </c>
      <c r="Z85" s="32"/>
      <c r="AA85" s="29">
        <v>57.37916666666666</v>
      </c>
      <c r="AB85" s="32"/>
      <c r="AC85" s="32"/>
      <c r="AD85" s="32"/>
      <c r="AE85" s="32"/>
      <c r="AF85" s="32">
        <f t="shared" si="9"/>
        <v>1.9183646112600534</v>
      </c>
      <c r="AG85" s="32"/>
      <c r="AH85" s="32"/>
      <c r="AI85" s="32"/>
      <c r="AJ85" s="32"/>
      <c r="AK85" s="32"/>
      <c r="AL85" s="41">
        <f t="shared" si="8"/>
        <v>13.376426367712508</v>
      </c>
      <c r="AM85" s="40"/>
      <c r="AN85" s="29"/>
    </row>
    <row r="86" spans="1:40" ht="15.75">
      <c r="A86" s="28">
        <v>1960</v>
      </c>
      <c r="B86" s="28"/>
      <c r="C86" s="36"/>
      <c r="D86" s="29"/>
      <c r="E86" s="36"/>
      <c r="F86" s="29"/>
      <c r="G86" s="29"/>
      <c r="H86" s="30">
        <v>844</v>
      </c>
      <c r="I86" s="32"/>
      <c r="J86" s="30">
        <v>51</v>
      </c>
      <c r="K86" s="32">
        <v>1.5351</v>
      </c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28"/>
      <c r="X86" s="29">
        <v>75.7</v>
      </c>
      <c r="Y86" s="39">
        <f t="shared" si="7"/>
        <v>75.7</v>
      </c>
      <c r="Z86" s="32"/>
      <c r="AA86" s="29">
        <v>55.849999999999994</v>
      </c>
      <c r="AB86" s="32"/>
      <c r="AC86" s="32"/>
      <c r="AD86" s="32"/>
      <c r="AE86" s="32"/>
      <c r="AF86" s="32">
        <f t="shared" si="9"/>
        <v>2.0278731836195507</v>
      </c>
      <c r="AG86" s="32"/>
      <c r="AH86" s="32"/>
      <c r="AI86" s="32"/>
      <c r="AJ86" s="32"/>
      <c r="AK86" s="32"/>
      <c r="AL86" s="41">
        <f t="shared" si="8"/>
        <v>13.1585971730019</v>
      </c>
      <c r="AM86" s="40"/>
      <c r="AN86" s="29"/>
    </row>
    <row r="87" spans="1:40" ht="15.75">
      <c r="A87" s="28">
        <v>1961</v>
      </c>
      <c r="B87" s="28"/>
      <c r="C87" s="36"/>
      <c r="D87" s="29"/>
      <c r="E87" s="36"/>
      <c r="F87" s="29"/>
      <c r="G87" s="29"/>
      <c r="H87" s="30">
        <v>954</v>
      </c>
      <c r="I87" s="30">
        <v>1724</v>
      </c>
      <c r="J87" s="30">
        <v>46</v>
      </c>
      <c r="K87" s="32">
        <v>2.0033</v>
      </c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28"/>
      <c r="X87" s="29">
        <v>75.2</v>
      </c>
      <c r="Y87" s="39">
        <f t="shared" si="7"/>
        <v>75.2</v>
      </c>
      <c r="Z87" s="32"/>
      <c r="AA87" s="29">
        <v>66.2725</v>
      </c>
      <c r="AB87" s="32"/>
      <c r="AC87" s="32"/>
      <c r="AD87" s="32"/>
      <c r="AE87" s="32"/>
      <c r="AF87" s="32">
        <f t="shared" si="9"/>
        <v>2.6639627659574465</v>
      </c>
      <c r="AG87" s="32"/>
      <c r="AH87" s="32"/>
      <c r="AI87" s="32"/>
      <c r="AJ87" s="32"/>
      <c r="AK87" s="32"/>
      <c r="AL87" s="41">
        <f t="shared" si="8"/>
        <v>18.02624892861577</v>
      </c>
      <c r="AM87" s="40"/>
      <c r="AN87" s="29"/>
    </row>
    <row r="88" spans="1:40" ht="15.75">
      <c r="A88" s="28">
        <v>1962</v>
      </c>
      <c r="B88" s="28"/>
      <c r="C88" s="36"/>
      <c r="D88" s="29"/>
      <c r="E88" s="36"/>
      <c r="F88" s="29"/>
      <c r="G88" s="29"/>
      <c r="H88" s="30">
        <v>853</v>
      </c>
      <c r="I88" s="30">
        <v>1667</v>
      </c>
      <c r="J88" s="30">
        <v>65</v>
      </c>
      <c r="K88" s="32">
        <v>2.2519</v>
      </c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28"/>
      <c r="X88" s="29">
        <v>82</v>
      </c>
      <c r="Y88" s="39">
        <f t="shared" si="7"/>
        <v>82</v>
      </c>
      <c r="Z88" s="32"/>
      <c r="AA88" s="29">
        <v>62.38249999999999</v>
      </c>
      <c r="AB88" s="32"/>
      <c r="AC88" s="32"/>
      <c r="AD88" s="32"/>
      <c r="AE88" s="32"/>
      <c r="AF88" s="32">
        <f t="shared" si="9"/>
        <v>2.746219512195122</v>
      </c>
      <c r="AG88" s="32"/>
      <c r="AH88" s="32"/>
      <c r="AI88" s="32"/>
      <c r="AJ88" s="32"/>
      <c r="AK88" s="32"/>
      <c r="AL88" s="41">
        <f t="shared" si="8"/>
        <v>14.11695592868866</v>
      </c>
      <c r="AM88" s="40"/>
      <c r="AN88" s="29"/>
    </row>
    <row r="89" spans="1:40" ht="15.75">
      <c r="A89" s="28">
        <v>1963</v>
      </c>
      <c r="B89" s="28"/>
      <c r="C89" s="36"/>
      <c r="D89" s="29"/>
      <c r="E89" s="29"/>
      <c r="F89" s="29"/>
      <c r="G89" s="29"/>
      <c r="H89" s="30">
        <v>861</v>
      </c>
      <c r="I89" s="30">
        <v>1479</v>
      </c>
      <c r="J89" s="30">
        <v>54</v>
      </c>
      <c r="K89" s="32">
        <v>2.5358</v>
      </c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28"/>
      <c r="X89" s="29">
        <v>88.1</v>
      </c>
      <c r="Y89" s="39">
        <f t="shared" si="7"/>
        <v>88.1</v>
      </c>
      <c r="Z89" s="32"/>
      <c r="AA89" s="29">
        <v>69.865</v>
      </c>
      <c r="AB89" s="32"/>
      <c r="AC89" s="32"/>
      <c r="AD89" s="32"/>
      <c r="AE89" s="32"/>
      <c r="AF89" s="32">
        <f t="shared" si="9"/>
        <v>2.878320090805903</v>
      </c>
      <c r="AG89" s="32"/>
      <c r="AH89" s="32"/>
      <c r="AI89" s="32"/>
      <c r="AJ89" s="32"/>
      <c r="AK89" s="32"/>
      <c r="AL89" s="41">
        <f t="shared" si="8"/>
        <v>15.070638065713563</v>
      </c>
      <c r="AM89" s="40"/>
      <c r="AN89" s="29"/>
    </row>
    <row r="90" spans="1:40" ht="15.75">
      <c r="A90" s="28">
        <v>1964</v>
      </c>
      <c r="B90" s="28"/>
      <c r="C90" s="36"/>
      <c r="D90" s="29"/>
      <c r="E90" s="29"/>
      <c r="F90" s="29"/>
      <c r="G90" s="29"/>
      <c r="H90" s="30">
        <v>854</v>
      </c>
      <c r="I90" s="30">
        <v>1797</v>
      </c>
      <c r="J90" s="30">
        <v>73</v>
      </c>
      <c r="K90" s="32">
        <v>2.3029</v>
      </c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28"/>
      <c r="X90" s="29">
        <v>97.2</v>
      </c>
      <c r="Y90" s="39">
        <f t="shared" si="7"/>
        <v>97.2</v>
      </c>
      <c r="Z90" s="32"/>
      <c r="AA90" s="29">
        <v>81.36833333333334</v>
      </c>
      <c r="AB90" s="32"/>
      <c r="AC90" s="32"/>
      <c r="AD90" s="32"/>
      <c r="AE90" s="32"/>
      <c r="AF90" s="32">
        <f t="shared" si="9"/>
        <v>2.369238683127572</v>
      </c>
      <c r="AG90" s="32"/>
      <c r="AH90" s="32"/>
      <c r="AI90" s="32"/>
      <c r="AJ90" s="32"/>
      <c r="AK90" s="32"/>
      <c r="AL90" s="41">
        <f t="shared" si="8"/>
        <v>16.010075814904887</v>
      </c>
      <c r="AM90" s="40"/>
      <c r="AN90" s="29"/>
    </row>
    <row r="91" spans="1:40" ht="15.75">
      <c r="A91" s="28">
        <v>1965</v>
      </c>
      <c r="B91" s="28"/>
      <c r="C91" s="36"/>
      <c r="D91" s="29"/>
      <c r="E91" s="29"/>
      <c r="F91" s="29"/>
      <c r="G91" s="29"/>
      <c r="H91" s="30">
        <v>1008</v>
      </c>
      <c r="I91" s="30">
        <v>1893</v>
      </c>
      <c r="J91" s="30">
        <v>64</v>
      </c>
      <c r="K91" s="32">
        <v>3.2537</v>
      </c>
      <c r="L91" s="30">
        <v>2125</v>
      </c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28"/>
      <c r="X91" s="29">
        <v>109</v>
      </c>
      <c r="Y91" s="39">
        <f t="shared" si="7"/>
        <v>109</v>
      </c>
      <c r="Z91" s="32"/>
      <c r="AA91" s="29">
        <v>88.16999999999997</v>
      </c>
      <c r="AB91" s="32"/>
      <c r="AC91" s="32"/>
      <c r="AD91" s="32"/>
      <c r="AE91" s="32"/>
      <c r="AF91" s="32">
        <f t="shared" si="9"/>
        <v>2.985045871559633</v>
      </c>
      <c r="AG91" s="32"/>
      <c r="AH91" s="32"/>
      <c r="AI91" s="32"/>
      <c r="AJ91" s="32"/>
      <c r="AK91" s="32"/>
      <c r="AL91" s="41">
        <f t="shared" si="8"/>
        <v>18.52690463283699</v>
      </c>
      <c r="AM91" s="40"/>
      <c r="AN91" s="29"/>
    </row>
    <row r="92" spans="1:40" ht="15.75">
      <c r="A92" s="28">
        <v>1966</v>
      </c>
      <c r="B92" s="28"/>
      <c r="C92" s="36"/>
      <c r="D92" s="29"/>
      <c r="E92" s="29"/>
      <c r="F92" s="29"/>
      <c r="G92" s="29"/>
      <c r="H92" s="30">
        <v>995</v>
      </c>
      <c r="I92" s="30">
        <v>1746</v>
      </c>
      <c r="J92" s="30">
        <v>76</v>
      </c>
      <c r="K92" s="32">
        <v>3.3291</v>
      </c>
      <c r="L92" s="30">
        <v>2377</v>
      </c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28"/>
      <c r="X92" s="29">
        <v>117.7</v>
      </c>
      <c r="Y92" s="39">
        <f t="shared" si="7"/>
        <v>117.7</v>
      </c>
      <c r="Z92" s="32"/>
      <c r="AA92" s="29">
        <v>85.25666666666666</v>
      </c>
      <c r="AB92" s="32"/>
      <c r="AC92" s="32"/>
      <c r="AD92" s="32"/>
      <c r="AE92" s="32"/>
      <c r="AF92" s="32">
        <f t="shared" si="9"/>
        <v>2.828462192013594</v>
      </c>
      <c r="AG92" s="32"/>
      <c r="AH92" s="32"/>
      <c r="AI92" s="32"/>
      <c r="AJ92" s="32"/>
      <c r="AK92" s="32"/>
      <c r="AL92" s="41">
        <f t="shared" si="8"/>
        <v>16.615927417216756</v>
      </c>
      <c r="AM92" s="40"/>
      <c r="AN92" s="29"/>
    </row>
    <row r="93" spans="1:40" ht="15.75">
      <c r="A93" s="28">
        <v>1967</v>
      </c>
      <c r="B93" s="28"/>
      <c r="C93" s="36"/>
      <c r="D93" s="29"/>
      <c r="E93" s="29"/>
      <c r="F93" s="29"/>
      <c r="G93" s="29"/>
      <c r="H93" s="30">
        <v>1496</v>
      </c>
      <c r="I93" s="30">
        <v>2384</v>
      </c>
      <c r="J93" s="30">
        <v>138</v>
      </c>
      <c r="K93" s="32">
        <v>8.2585</v>
      </c>
      <c r="L93" s="30">
        <v>2975</v>
      </c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28"/>
      <c r="X93" s="29">
        <v>118.7</v>
      </c>
      <c r="Y93" s="39">
        <f t="shared" si="7"/>
        <v>118.7</v>
      </c>
      <c r="Z93" s="32"/>
      <c r="AA93" s="29">
        <v>91.92833333333333</v>
      </c>
      <c r="AB93" s="32"/>
      <c r="AC93" s="32"/>
      <c r="AD93" s="32"/>
      <c r="AE93" s="32"/>
      <c r="AF93" s="32">
        <f t="shared" si="9"/>
        <v>6.957455770850885</v>
      </c>
      <c r="AG93" s="32"/>
      <c r="AH93" s="32"/>
      <c r="AI93" s="32"/>
      <c r="AJ93" s="32"/>
      <c r="AK93" s="32"/>
      <c r="AL93" s="41">
        <f t="shared" si="8"/>
        <v>27.10076245094742</v>
      </c>
      <c r="AM93" s="32"/>
      <c r="AN93" s="29"/>
    </row>
    <row r="94" spans="1:40" ht="15">
      <c r="A94" s="28">
        <v>1968</v>
      </c>
      <c r="B94" s="28"/>
      <c r="C94" s="36"/>
      <c r="D94" s="29"/>
      <c r="E94" s="29"/>
      <c r="F94" s="29"/>
      <c r="G94" s="29"/>
      <c r="H94" s="30">
        <v>2407</v>
      </c>
      <c r="I94" s="30">
        <v>3932</v>
      </c>
      <c r="J94" s="30">
        <v>174</v>
      </c>
      <c r="K94" s="32">
        <v>12.58</v>
      </c>
      <c r="L94" s="30">
        <v>4462</v>
      </c>
      <c r="M94" s="32">
        <v>43.6</v>
      </c>
      <c r="N94" s="32"/>
      <c r="O94" s="32"/>
      <c r="P94" s="32"/>
      <c r="Q94" s="32"/>
      <c r="R94" s="32"/>
      <c r="S94" s="32"/>
      <c r="T94" s="32"/>
      <c r="U94" s="32"/>
      <c r="V94" s="32"/>
      <c r="W94" s="28"/>
      <c r="X94" s="29">
        <v>132.1</v>
      </c>
      <c r="Y94" s="39">
        <f t="shared" si="7"/>
        <v>132.1</v>
      </c>
      <c r="Z94" s="32"/>
      <c r="AA94" s="29">
        <v>98.69416666666666</v>
      </c>
      <c r="AB94" s="32"/>
      <c r="AC94" s="32"/>
      <c r="AD94" s="32"/>
      <c r="AE94" s="32"/>
      <c r="AF94" s="32">
        <f t="shared" si="9"/>
        <v>9.523088569265708</v>
      </c>
      <c r="AG94" s="32">
        <f aca="true" t="shared" si="10" ref="AG94:AG133">(M94/Y94)*100</f>
        <v>33.00529901589705</v>
      </c>
      <c r="AH94" s="32"/>
      <c r="AI94" s="32"/>
      <c r="AJ94" s="32"/>
      <c r="AK94" s="32"/>
      <c r="AL94" s="46">
        <f aca="true" t="shared" si="11" ref="AL94:AL105">AG94*1.293105511</f>
        <v>42.67933404965935</v>
      </c>
      <c r="AM94" s="32"/>
      <c r="AN94" s="29"/>
    </row>
    <row r="95" spans="1:40" ht="15">
      <c r="A95" s="28">
        <v>1969</v>
      </c>
      <c r="B95" s="28"/>
      <c r="C95" s="36"/>
      <c r="D95" s="29"/>
      <c r="E95" s="29"/>
      <c r="F95" s="29"/>
      <c r="G95" s="29"/>
      <c r="H95" s="30">
        <v>2307</v>
      </c>
      <c r="I95" s="30">
        <v>4542</v>
      </c>
      <c r="J95" s="30">
        <v>138</v>
      </c>
      <c r="K95" s="32">
        <v>11.0432</v>
      </c>
      <c r="L95" s="30">
        <v>6107</v>
      </c>
      <c r="M95" s="32">
        <v>23.7</v>
      </c>
      <c r="N95" s="32"/>
      <c r="O95" s="32"/>
      <c r="P95" s="32"/>
      <c r="Q95" s="32"/>
      <c r="R95" s="32"/>
      <c r="S95" s="32"/>
      <c r="T95" s="32"/>
      <c r="U95" s="32"/>
      <c r="V95" s="32"/>
      <c r="W95" s="28"/>
      <c r="X95" s="29">
        <v>147.3</v>
      </c>
      <c r="Y95" s="39">
        <f t="shared" si="7"/>
        <v>147.3</v>
      </c>
      <c r="Z95" s="32"/>
      <c r="AA95" s="29">
        <v>97.83999999999999</v>
      </c>
      <c r="AB95" s="32"/>
      <c r="AC95" s="32"/>
      <c r="AD95" s="32"/>
      <c r="AE95" s="32"/>
      <c r="AF95" s="32">
        <f t="shared" si="9"/>
        <v>7.4970807875084855</v>
      </c>
      <c r="AG95" s="32">
        <f t="shared" si="10"/>
        <v>16.089613034623216</v>
      </c>
      <c r="AH95" s="32"/>
      <c r="AI95" s="32"/>
      <c r="AJ95" s="32"/>
      <c r="AK95" s="32"/>
      <c r="AL95" s="46">
        <f t="shared" si="11"/>
        <v>20.805567284928717</v>
      </c>
      <c r="AM95" s="32"/>
      <c r="AN95" s="29"/>
    </row>
    <row r="96" spans="1:40" ht="15">
      <c r="A96" s="28">
        <v>1970</v>
      </c>
      <c r="B96" s="28"/>
      <c r="C96" s="36"/>
      <c r="D96" s="29"/>
      <c r="E96" s="29"/>
      <c r="F96" s="29"/>
      <c r="G96" s="29"/>
      <c r="H96" s="30">
        <v>1351</v>
      </c>
      <c r="I96" s="30">
        <v>3089</v>
      </c>
      <c r="J96" s="30">
        <v>91</v>
      </c>
      <c r="K96" s="32">
        <v>5.9043</v>
      </c>
      <c r="L96" s="30">
        <v>5152</v>
      </c>
      <c r="M96" s="47">
        <v>16.4</v>
      </c>
      <c r="N96" s="32"/>
      <c r="O96" s="32"/>
      <c r="P96" s="32"/>
      <c r="Q96" s="32"/>
      <c r="R96" s="32"/>
      <c r="S96" s="32"/>
      <c r="T96" s="32"/>
      <c r="U96" s="32"/>
      <c r="V96" s="32"/>
      <c r="W96" s="28"/>
      <c r="X96" s="29">
        <v>150.4</v>
      </c>
      <c r="Y96" s="39">
        <f t="shared" si="7"/>
        <v>150.4</v>
      </c>
      <c r="Z96" s="32"/>
      <c r="AA96" s="29">
        <v>83.22</v>
      </c>
      <c r="AB96" s="32"/>
      <c r="AC96" s="32"/>
      <c r="AD96" s="32"/>
      <c r="AE96" s="32"/>
      <c r="AF96" s="32">
        <f t="shared" si="9"/>
        <v>3.9257313829787233</v>
      </c>
      <c r="AG96" s="32">
        <f t="shared" si="10"/>
        <v>10.904255319148936</v>
      </c>
      <c r="AH96" s="32"/>
      <c r="AI96" s="32"/>
      <c r="AJ96" s="32"/>
      <c r="AK96" s="32"/>
      <c r="AL96" s="46">
        <f t="shared" si="11"/>
        <v>14.100352646542554</v>
      </c>
      <c r="AM96" s="32"/>
      <c r="AN96" s="29"/>
    </row>
    <row r="97" spans="1:40" ht="15">
      <c r="A97" s="28">
        <v>1971</v>
      </c>
      <c r="B97" s="28"/>
      <c r="C97" s="36"/>
      <c r="D97" s="29"/>
      <c r="E97" s="29"/>
      <c r="F97" s="29"/>
      <c r="G97" s="29"/>
      <c r="H97" s="30">
        <v>1011</v>
      </c>
      <c r="I97" s="30">
        <v>2633</v>
      </c>
      <c r="J97" s="30">
        <v>59</v>
      </c>
      <c r="K97" s="32">
        <v>2.4599</v>
      </c>
      <c r="L97" s="30">
        <v>4608</v>
      </c>
      <c r="M97" s="47">
        <v>12.6</v>
      </c>
      <c r="N97" s="32"/>
      <c r="O97" s="32"/>
      <c r="P97" s="32"/>
      <c r="Q97" s="32"/>
      <c r="R97" s="32"/>
      <c r="S97" s="32"/>
      <c r="T97" s="32"/>
      <c r="U97" s="32"/>
      <c r="V97" s="32"/>
      <c r="W97" s="28"/>
      <c r="X97" s="29">
        <v>169.9</v>
      </c>
      <c r="Y97" s="39">
        <f t="shared" si="7"/>
        <v>169.9</v>
      </c>
      <c r="Z97" s="32"/>
      <c r="AA97" s="29">
        <v>98.28333333333335</v>
      </c>
      <c r="AB97" s="32"/>
      <c r="AC97" s="32"/>
      <c r="AD97" s="32"/>
      <c r="AE97" s="32"/>
      <c r="AF97" s="32">
        <f t="shared" si="9"/>
        <v>1.447851677457328</v>
      </c>
      <c r="AG97" s="32">
        <f t="shared" si="10"/>
        <v>7.416127133608004</v>
      </c>
      <c r="AH97" s="32"/>
      <c r="AI97" s="32"/>
      <c r="AJ97" s="32"/>
      <c r="AK97" s="32"/>
      <c r="AL97" s="46">
        <f t="shared" si="11"/>
        <v>9.589834866745143</v>
      </c>
      <c r="AM97" s="32"/>
      <c r="AN97" s="29"/>
    </row>
    <row r="98" spans="1:40" ht="15">
      <c r="A98" s="28">
        <v>1972</v>
      </c>
      <c r="B98" s="28"/>
      <c r="C98" s="36"/>
      <c r="D98" s="29"/>
      <c r="E98" s="29"/>
      <c r="F98" s="29"/>
      <c r="G98" s="29"/>
      <c r="H98" s="32"/>
      <c r="I98" s="30">
        <v>2839</v>
      </c>
      <c r="J98" s="30">
        <v>60</v>
      </c>
      <c r="K98" s="32">
        <v>1.8855</v>
      </c>
      <c r="L98" s="30">
        <v>4801</v>
      </c>
      <c r="M98" s="47">
        <v>16.7</v>
      </c>
      <c r="N98" s="32"/>
      <c r="O98" s="32"/>
      <c r="P98" s="32"/>
      <c r="Q98" s="32"/>
      <c r="R98" s="32"/>
      <c r="S98" s="32"/>
      <c r="T98" s="32"/>
      <c r="U98" s="32"/>
      <c r="V98" s="32"/>
      <c r="W98" s="28"/>
      <c r="X98" s="29">
        <v>198.5</v>
      </c>
      <c r="Y98" s="39">
        <f t="shared" si="7"/>
        <v>198.5</v>
      </c>
      <c r="Z98" s="32"/>
      <c r="AA98" s="29">
        <v>109.20833333333333</v>
      </c>
      <c r="AB98" s="32"/>
      <c r="AC98" s="32"/>
      <c r="AD98" s="32"/>
      <c r="AE98" s="32"/>
      <c r="AF98" s="32">
        <f t="shared" si="9"/>
        <v>0.9498740554156171</v>
      </c>
      <c r="AG98" s="32">
        <f t="shared" si="10"/>
        <v>8.413098236775818</v>
      </c>
      <c r="AH98" s="32"/>
      <c r="AI98" s="32"/>
      <c r="AJ98" s="32"/>
      <c r="AK98" s="32"/>
      <c r="AL98" s="46">
        <f t="shared" si="11"/>
        <v>10.879023694559194</v>
      </c>
      <c r="AM98" s="32"/>
      <c r="AN98" s="29"/>
    </row>
    <row r="99" spans="1:40" ht="15">
      <c r="A99" s="28">
        <v>1973</v>
      </c>
      <c r="B99" s="28"/>
      <c r="C99" s="36"/>
      <c r="D99" s="29"/>
      <c r="E99" s="29"/>
      <c r="F99" s="29"/>
      <c r="G99" s="29"/>
      <c r="H99" s="32"/>
      <c r="I99" s="30">
        <v>2359</v>
      </c>
      <c r="J99" s="30">
        <v>64</v>
      </c>
      <c r="K99" s="32">
        <v>3.1488</v>
      </c>
      <c r="L99" s="30">
        <v>4040</v>
      </c>
      <c r="M99" s="47">
        <v>16.7</v>
      </c>
      <c r="N99" s="32"/>
      <c r="O99" s="32"/>
      <c r="P99" s="32"/>
      <c r="Q99" s="32"/>
      <c r="R99" s="32"/>
      <c r="S99" s="32"/>
      <c r="T99" s="32"/>
      <c r="U99" s="32"/>
      <c r="V99" s="32"/>
      <c r="W99" s="28"/>
      <c r="X99" s="29">
        <v>228.6</v>
      </c>
      <c r="Y99" s="39">
        <f t="shared" si="7"/>
        <v>228.6</v>
      </c>
      <c r="Z99" s="32"/>
      <c r="AA99" s="29">
        <v>107.42333333333333</v>
      </c>
      <c r="AB99" s="32"/>
      <c r="AC99" s="32"/>
      <c r="AD99" s="32"/>
      <c r="AE99" s="32"/>
      <c r="AF99" s="32">
        <f t="shared" si="9"/>
        <v>1.3774278215223097</v>
      </c>
      <c r="AG99" s="32">
        <f t="shared" si="10"/>
        <v>7.305336832895888</v>
      </c>
      <c r="AH99" s="32"/>
      <c r="AI99" s="32"/>
      <c r="AJ99" s="32"/>
      <c r="AK99" s="32"/>
      <c r="AL99" s="46">
        <f t="shared" si="11"/>
        <v>9.446571318328958</v>
      </c>
      <c r="AM99" s="32"/>
      <c r="AN99" s="29"/>
    </row>
    <row r="100" spans="1:40" ht="15">
      <c r="A100" s="28">
        <v>1974</v>
      </c>
      <c r="B100" s="28"/>
      <c r="C100" s="36"/>
      <c r="D100" s="29"/>
      <c r="E100" s="29"/>
      <c r="F100" s="29"/>
      <c r="G100" s="29"/>
      <c r="H100" s="32"/>
      <c r="I100" s="30">
        <v>1474</v>
      </c>
      <c r="J100" s="30">
        <v>62</v>
      </c>
      <c r="K100" s="32">
        <v>4.466399999999999</v>
      </c>
      <c r="L100" s="30">
        <v>2861</v>
      </c>
      <c r="M100" s="47">
        <v>12.5</v>
      </c>
      <c r="N100" s="32"/>
      <c r="O100" s="32"/>
      <c r="P100" s="32"/>
      <c r="Q100" s="32"/>
      <c r="R100" s="32"/>
      <c r="S100" s="32"/>
      <c r="T100" s="32"/>
      <c r="U100" s="32"/>
      <c r="V100" s="32"/>
      <c r="W100" s="28"/>
      <c r="X100" s="29">
        <v>235.4</v>
      </c>
      <c r="Y100" s="39">
        <f t="shared" si="7"/>
        <v>235.4</v>
      </c>
      <c r="Z100" s="32"/>
      <c r="AA100" s="29">
        <v>82.5525</v>
      </c>
      <c r="AB100" s="32"/>
      <c r="AC100" s="32"/>
      <c r="AD100" s="32"/>
      <c r="AE100" s="32"/>
      <c r="AF100" s="32">
        <f t="shared" si="9"/>
        <v>1.8973661852166521</v>
      </c>
      <c r="AG100" s="32">
        <f t="shared" si="10"/>
        <v>5.3101104502973655</v>
      </c>
      <c r="AH100" s="32"/>
      <c r="AI100" s="32"/>
      <c r="AJ100" s="32"/>
      <c r="AK100" s="32"/>
      <c r="AL100" s="46">
        <f t="shared" si="11"/>
        <v>6.866533087298215</v>
      </c>
      <c r="AM100" s="32"/>
      <c r="AN100" s="29"/>
    </row>
    <row r="101" spans="1:40" ht="15">
      <c r="A101" s="28">
        <v>1975</v>
      </c>
      <c r="B101" s="28"/>
      <c r="C101" s="36"/>
      <c r="D101" s="29"/>
      <c r="E101" s="29"/>
      <c r="F101" s="29"/>
      <c r="G101" s="29"/>
      <c r="H101" s="32"/>
      <c r="I101" s="30">
        <v>1047</v>
      </c>
      <c r="J101" s="30">
        <v>59</v>
      </c>
      <c r="K101" s="32">
        <v>4.9505</v>
      </c>
      <c r="L101" s="30">
        <v>2297</v>
      </c>
      <c r="M101" s="47">
        <v>11.8</v>
      </c>
      <c r="N101" s="32"/>
      <c r="O101" s="32"/>
      <c r="P101" s="32"/>
      <c r="Q101" s="32"/>
      <c r="R101" s="32"/>
      <c r="S101" s="32"/>
      <c r="T101" s="32"/>
      <c r="U101" s="32"/>
      <c r="V101" s="32"/>
      <c r="W101" s="28"/>
      <c r="X101" s="29">
        <v>236.5</v>
      </c>
      <c r="Y101" s="39">
        <f t="shared" si="7"/>
        <v>236.5</v>
      </c>
      <c r="Z101" s="32"/>
      <c r="AA101" s="29">
        <v>86.15583333333332</v>
      </c>
      <c r="AB101" s="32"/>
      <c r="AC101" s="32"/>
      <c r="AD101" s="32"/>
      <c r="AE101" s="32"/>
      <c r="AF101" s="32">
        <f t="shared" si="9"/>
        <v>2.0932346723044395</v>
      </c>
      <c r="AG101" s="32">
        <f t="shared" si="10"/>
        <v>4.989429175475688</v>
      </c>
      <c r="AH101" s="32"/>
      <c r="AI101" s="32"/>
      <c r="AJ101" s="32"/>
      <c r="AK101" s="32"/>
      <c r="AL101" s="46">
        <f t="shared" si="11"/>
        <v>6.451858363551798</v>
      </c>
      <c r="AM101" s="32"/>
      <c r="AN101" s="29"/>
    </row>
    <row r="102" spans="1:40" ht="15">
      <c r="A102" s="28">
        <v>1976</v>
      </c>
      <c r="B102" s="28"/>
      <c r="C102" s="36"/>
      <c r="D102" s="29"/>
      <c r="E102" s="29"/>
      <c r="F102" s="29"/>
      <c r="G102" s="29"/>
      <c r="H102" s="32"/>
      <c r="I102" s="30">
        <v>1164</v>
      </c>
      <c r="J102" s="30">
        <v>82</v>
      </c>
      <c r="K102" s="32">
        <v>6.3018</v>
      </c>
      <c r="L102" s="30">
        <v>2276</v>
      </c>
      <c r="M102" s="47">
        <v>20</v>
      </c>
      <c r="N102" s="32"/>
      <c r="O102" s="32"/>
      <c r="P102" s="32"/>
      <c r="Q102" s="32"/>
      <c r="R102" s="32"/>
      <c r="S102" s="32"/>
      <c r="T102" s="32"/>
      <c r="U102" s="32"/>
      <c r="V102" s="32"/>
      <c r="W102" s="28"/>
      <c r="X102" s="29">
        <v>274.8</v>
      </c>
      <c r="Y102" s="39">
        <f t="shared" si="7"/>
        <v>274.8</v>
      </c>
      <c r="Z102" s="32"/>
      <c r="AA102" s="29">
        <v>102.02166666666666</v>
      </c>
      <c r="AB102" s="32"/>
      <c r="AC102" s="32"/>
      <c r="AD102" s="32"/>
      <c r="AE102" s="32"/>
      <c r="AF102" s="32">
        <f t="shared" si="9"/>
        <v>2.293231441048035</v>
      </c>
      <c r="AG102" s="32">
        <f t="shared" si="10"/>
        <v>7.278020378457059</v>
      </c>
      <c r="AH102" s="32"/>
      <c r="AI102" s="32"/>
      <c r="AJ102" s="32"/>
      <c r="AK102" s="32"/>
      <c r="AL102" s="46">
        <f t="shared" si="11"/>
        <v>9.41124826055313</v>
      </c>
      <c r="AM102" s="32"/>
      <c r="AN102" s="29"/>
    </row>
    <row r="103" spans="1:40" ht="15">
      <c r="A103" s="28">
        <v>1977</v>
      </c>
      <c r="B103" s="28"/>
      <c r="C103" s="36"/>
      <c r="D103" s="29"/>
      <c r="E103" s="29"/>
      <c r="F103" s="29"/>
      <c r="G103" s="29"/>
      <c r="H103" s="32"/>
      <c r="I103" s="30">
        <v>1207</v>
      </c>
      <c r="J103" s="30">
        <v>101</v>
      </c>
      <c r="K103" s="32">
        <v>9.1666</v>
      </c>
      <c r="L103" s="30">
        <v>2224</v>
      </c>
      <c r="M103" s="47">
        <v>21.9</v>
      </c>
      <c r="N103" s="32"/>
      <c r="O103" s="32"/>
      <c r="P103" s="32"/>
      <c r="Q103" s="32"/>
      <c r="R103" s="32"/>
      <c r="S103" s="32"/>
      <c r="T103" s="32"/>
      <c r="U103" s="32"/>
      <c r="V103" s="32"/>
      <c r="W103" s="28"/>
      <c r="X103" s="29">
        <v>339</v>
      </c>
      <c r="Y103" s="39">
        <f t="shared" si="7"/>
        <v>339</v>
      </c>
      <c r="Z103" s="32"/>
      <c r="AA103" s="29">
        <v>98.21</v>
      </c>
      <c r="AB103" s="32"/>
      <c r="AC103" s="32"/>
      <c r="AD103" s="32"/>
      <c r="AE103" s="32"/>
      <c r="AF103" s="32">
        <f t="shared" si="9"/>
        <v>2.7040117994100297</v>
      </c>
      <c r="AG103" s="32">
        <f t="shared" si="10"/>
        <v>6.460176991150441</v>
      </c>
      <c r="AH103" s="32"/>
      <c r="AI103" s="32"/>
      <c r="AJ103" s="32"/>
      <c r="AK103" s="32"/>
      <c r="AL103" s="46">
        <f t="shared" si="11"/>
        <v>8.353690469292035</v>
      </c>
      <c r="AM103" s="32"/>
      <c r="AN103" s="29"/>
    </row>
    <row r="104" spans="1:40" ht="15">
      <c r="A104" s="28">
        <v>1978</v>
      </c>
      <c r="B104" s="28"/>
      <c r="C104" s="36"/>
      <c r="D104" s="29"/>
      <c r="E104" s="29"/>
      <c r="F104" s="29"/>
      <c r="G104" s="29"/>
      <c r="H104" s="32"/>
      <c r="I104" s="30">
        <v>1279</v>
      </c>
      <c r="J104" s="30">
        <v>111</v>
      </c>
      <c r="K104" s="32">
        <v>10.7246</v>
      </c>
      <c r="L104" s="30">
        <v>2106</v>
      </c>
      <c r="M104" s="47">
        <v>34.2</v>
      </c>
      <c r="N104" s="32"/>
      <c r="O104" s="32"/>
      <c r="P104" s="32"/>
      <c r="Q104" s="32"/>
      <c r="R104" s="32"/>
      <c r="S104" s="32"/>
      <c r="T104" s="32">
        <v>16</v>
      </c>
      <c r="U104" s="32">
        <v>3097.664</v>
      </c>
      <c r="V104" s="32"/>
      <c r="W104" s="28"/>
      <c r="X104" s="29">
        <v>412.2</v>
      </c>
      <c r="Y104" s="39">
        <f t="shared" si="7"/>
        <v>412.2</v>
      </c>
      <c r="Z104" s="32"/>
      <c r="AA104" s="29">
        <v>96.01999999999998</v>
      </c>
      <c r="AB104" s="32"/>
      <c r="AC104" s="32"/>
      <c r="AD104" s="32"/>
      <c r="AE104" s="32"/>
      <c r="AF104" s="32">
        <f t="shared" si="9"/>
        <v>2.601795245026686</v>
      </c>
      <c r="AG104" s="32">
        <f t="shared" si="10"/>
        <v>8.29694323144105</v>
      </c>
      <c r="AH104" s="32"/>
      <c r="AI104" s="32">
        <f>(U104/Y104)*0.1</f>
        <v>0.7514953905870938</v>
      </c>
      <c r="AJ104" s="32"/>
      <c r="AK104" s="32"/>
      <c r="AL104" s="46">
        <f t="shared" si="11"/>
        <v>10.728823017030571</v>
      </c>
      <c r="AM104" s="32"/>
      <c r="AN104" s="29"/>
    </row>
    <row r="105" spans="1:40" ht="15">
      <c r="A105" s="28">
        <v>1979</v>
      </c>
      <c r="B105" s="28"/>
      <c r="C105" s="36"/>
      <c r="D105" s="29"/>
      <c r="E105" s="29"/>
      <c r="F105" s="29"/>
      <c r="G105" s="29"/>
      <c r="H105" s="32"/>
      <c r="I105" s="30">
        <v>1214</v>
      </c>
      <c r="J105" s="30">
        <v>73</v>
      </c>
      <c r="K105" s="32">
        <v>12.8671</v>
      </c>
      <c r="L105" s="30">
        <v>2128</v>
      </c>
      <c r="M105" s="47">
        <v>43.5</v>
      </c>
      <c r="N105" s="32"/>
      <c r="O105" s="32"/>
      <c r="P105" s="32"/>
      <c r="Q105" s="32"/>
      <c r="R105" s="32"/>
      <c r="S105" s="32"/>
      <c r="T105" s="32">
        <v>25</v>
      </c>
      <c r="U105" s="32">
        <v>13784.996</v>
      </c>
      <c r="V105" s="32"/>
      <c r="W105" s="28"/>
      <c r="X105" s="29">
        <v>474.9</v>
      </c>
      <c r="Y105" s="39">
        <f t="shared" si="7"/>
        <v>474.9</v>
      </c>
      <c r="Z105" s="32"/>
      <c r="AA105" s="29">
        <v>103.0225</v>
      </c>
      <c r="AB105" s="32"/>
      <c r="AC105" s="32"/>
      <c r="AD105" s="32"/>
      <c r="AE105" s="32"/>
      <c r="AF105" s="32">
        <f t="shared" si="9"/>
        <v>2.709433564961045</v>
      </c>
      <c r="AG105" s="32">
        <f t="shared" si="10"/>
        <v>9.15982312065698</v>
      </c>
      <c r="AH105" s="32"/>
      <c r="AI105" s="32">
        <f aca="true" t="shared" si="12" ref="AI105:AI138">(U105/Y105)*0.1</f>
        <v>2.9027155190566436</v>
      </c>
      <c r="AJ105" s="32"/>
      <c r="AK105" s="48"/>
      <c r="AL105" s="46">
        <f t="shared" si="11"/>
        <v>11.84461775710676</v>
      </c>
      <c r="AM105" s="32"/>
      <c r="AN105" s="29"/>
    </row>
    <row r="106" spans="1:40" ht="15">
      <c r="A106" s="28">
        <v>1980</v>
      </c>
      <c r="B106" s="28"/>
      <c r="C106" s="36"/>
      <c r="D106" s="29"/>
      <c r="E106" s="29"/>
      <c r="F106" s="29"/>
      <c r="G106" s="29"/>
      <c r="H106" s="32"/>
      <c r="I106" s="32"/>
      <c r="J106" s="32"/>
      <c r="K106" s="32"/>
      <c r="L106" s="30">
        <v>1889</v>
      </c>
      <c r="M106" s="47">
        <v>44.3</v>
      </c>
      <c r="N106" s="32"/>
      <c r="O106" s="32"/>
      <c r="P106" s="32"/>
      <c r="Q106" s="32"/>
      <c r="R106" s="32"/>
      <c r="S106" s="32"/>
      <c r="T106" s="32">
        <v>17</v>
      </c>
      <c r="U106" s="32">
        <v>3078.7760000000007</v>
      </c>
      <c r="V106" s="32"/>
      <c r="W106" s="28"/>
      <c r="X106" s="29">
        <v>485.6</v>
      </c>
      <c r="Y106" s="39">
        <f t="shared" si="7"/>
        <v>485.6</v>
      </c>
      <c r="Z106" s="32"/>
      <c r="AA106" s="29">
        <v>118.78333333333335</v>
      </c>
      <c r="AB106" s="32"/>
      <c r="AC106" s="32"/>
      <c r="AD106" s="32"/>
      <c r="AE106" s="32"/>
      <c r="AF106" s="32"/>
      <c r="AG106" s="32">
        <f t="shared" si="10"/>
        <v>9.122734761120263</v>
      </c>
      <c r="AH106" s="32"/>
      <c r="AI106" s="32">
        <f t="shared" si="12"/>
        <v>0.6340148270181221</v>
      </c>
      <c r="AJ106" s="32"/>
      <c r="AK106" s="32"/>
      <c r="AL106" s="46">
        <f>AG106*1.293105511</f>
        <v>11.79665859499588</v>
      </c>
      <c r="AM106" s="32"/>
      <c r="AN106" s="29"/>
    </row>
    <row r="107" spans="1:40" ht="15">
      <c r="A107" s="28">
        <v>1981</v>
      </c>
      <c r="B107" s="28"/>
      <c r="C107" s="36"/>
      <c r="D107" s="29"/>
      <c r="E107" s="29"/>
      <c r="F107" s="29"/>
      <c r="G107" s="29"/>
      <c r="H107" s="32"/>
      <c r="I107" s="32"/>
      <c r="J107" s="32"/>
      <c r="K107" s="32"/>
      <c r="L107" s="30">
        <v>2395</v>
      </c>
      <c r="M107" s="47">
        <v>82.6</v>
      </c>
      <c r="N107" s="32"/>
      <c r="O107" s="32"/>
      <c r="P107" s="32"/>
      <c r="Q107" s="32"/>
      <c r="R107" s="32"/>
      <c r="S107" s="32"/>
      <c r="T107" s="32">
        <v>561</v>
      </c>
      <c r="U107" s="32">
        <v>76086.74399999998</v>
      </c>
      <c r="V107" s="32"/>
      <c r="W107" s="28"/>
      <c r="X107" s="29">
        <v>542.6</v>
      </c>
      <c r="Y107" s="39">
        <f t="shared" si="7"/>
        <v>542.6</v>
      </c>
      <c r="Z107" s="32"/>
      <c r="AA107" s="29">
        <v>128.04166666666666</v>
      </c>
      <c r="AB107" s="32"/>
      <c r="AC107" s="32"/>
      <c r="AD107" s="32"/>
      <c r="AE107" s="32"/>
      <c r="AF107" s="32"/>
      <c r="AG107" s="32">
        <f t="shared" si="10"/>
        <v>15.223000368595649</v>
      </c>
      <c r="AH107" s="32"/>
      <c r="AI107" s="32">
        <f t="shared" si="12"/>
        <v>14.02262145226686</v>
      </c>
      <c r="AJ107" s="32"/>
      <c r="AK107" s="32"/>
      <c r="AL107" s="49">
        <f aca="true" t="shared" si="13" ref="AL107:AL138">AI107</f>
        <v>14.02262145226686</v>
      </c>
      <c r="AM107" s="32"/>
      <c r="AN107" s="29"/>
    </row>
    <row r="108" spans="1:40" ht="15">
      <c r="A108" s="28">
        <v>1982</v>
      </c>
      <c r="B108" s="28"/>
      <c r="C108" s="28"/>
      <c r="D108" s="28"/>
      <c r="E108" s="28"/>
      <c r="F108" s="29"/>
      <c r="G108" s="29"/>
      <c r="H108" s="32"/>
      <c r="I108" s="32"/>
      <c r="J108" s="32"/>
      <c r="K108" s="32"/>
      <c r="L108" s="30">
        <v>2346</v>
      </c>
      <c r="M108" s="47">
        <v>53.8</v>
      </c>
      <c r="N108" s="32"/>
      <c r="O108" s="32"/>
      <c r="P108" s="32"/>
      <c r="Q108" s="32"/>
      <c r="R108" s="32"/>
      <c r="S108" s="32"/>
      <c r="T108" s="32">
        <v>923</v>
      </c>
      <c r="U108" s="32">
        <v>65554.229</v>
      </c>
      <c r="V108" s="32"/>
      <c r="W108" s="28"/>
      <c r="X108" s="29">
        <v>532.1</v>
      </c>
      <c r="Y108" s="39">
        <f t="shared" si="7"/>
        <v>532.1</v>
      </c>
      <c r="Z108" s="32"/>
      <c r="AA108" s="29">
        <v>119.72500000000002</v>
      </c>
      <c r="AB108" s="32"/>
      <c r="AC108" s="32"/>
      <c r="AD108" s="32"/>
      <c r="AE108" s="32"/>
      <c r="AF108" s="32"/>
      <c r="AG108" s="32">
        <f t="shared" si="10"/>
        <v>10.110881413268181</v>
      </c>
      <c r="AH108" s="32"/>
      <c r="AI108" s="32">
        <f t="shared" si="12"/>
        <v>12.31990772411201</v>
      </c>
      <c r="AJ108" s="32"/>
      <c r="AK108" s="32"/>
      <c r="AL108" s="49">
        <f t="shared" si="13"/>
        <v>12.31990772411201</v>
      </c>
      <c r="AM108" s="32"/>
      <c r="AN108" s="29"/>
    </row>
    <row r="109" spans="1:40" ht="15">
      <c r="A109" s="28">
        <v>1983</v>
      </c>
      <c r="B109" s="28"/>
      <c r="C109" s="28"/>
      <c r="D109" s="28"/>
      <c r="E109" s="28"/>
      <c r="F109" s="29"/>
      <c r="G109" s="29"/>
      <c r="H109" s="32"/>
      <c r="I109" s="32"/>
      <c r="J109" s="32"/>
      <c r="K109" s="32"/>
      <c r="L109" s="30">
        <v>2533</v>
      </c>
      <c r="M109" s="47">
        <v>73.1</v>
      </c>
      <c r="N109" s="32"/>
      <c r="O109" s="32"/>
      <c r="P109" s="32"/>
      <c r="Q109" s="32"/>
      <c r="R109" s="32"/>
      <c r="S109" s="32"/>
      <c r="T109" s="32">
        <v>1511</v>
      </c>
      <c r="U109" s="32">
        <v>84663.41700000007</v>
      </c>
      <c r="V109" s="32"/>
      <c r="W109" s="28"/>
      <c r="X109" s="29">
        <v>570.1</v>
      </c>
      <c r="Y109" s="39">
        <f t="shared" si="7"/>
        <v>570.1</v>
      </c>
      <c r="Z109" s="32"/>
      <c r="AA109" s="29">
        <v>160.42500000000004</v>
      </c>
      <c r="AB109" s="32"/>
      <c r="AC109" s="32"/>
      <c r="AD109" s="32"/>
      <c r="AE109" s="32"/>
      <c r="AF109" s="32"/>
      <c r="AG109" s="32">
        <f t="shared" si="10"/>
        <v>12.82231187510963</v>
      </c>
      <c r="AH109" s="32"/>
      <c r="AI109" s="32">
        <f t="shared" si="12"/>
        <v>14.85062567970533</v>
      </c>
      <c r="AJ109" s="32"/>
      <c r="AK109" s="32"/>
      <c r="AL109" s="49">
        <f t="shared" si="13"/>
        <v>14.85062567970533</v>
      </c>
      <c r="AM109" s="32"/>
      <c r="AN109" s="29"/>
    </row>
    <row r="110" spans="1:40" ht="15">
      <c r="A110" s="28">
        <v>1984</v>
      </c>
      <c r="B110" s="28"/>
      <c r="C110" s="28"/>
      <c r="D110" s="28"/>
      <c r="E110" s="28"/>
      <c r="F110" s="29"/>
      <c r="G110" s="29"/>
      <c r="H110" s="32"/>
      <c r="I110" s="32"/>
      <c r="J110" s="32"/>
      <c r="K110" s="32"/>
      <c r="L110" s="30">
        <v>2543</v>
      </c>
      <c r="M110" s="47">
        <v>122.2</v>
      </c>
      <c r="N110" s="30">
        <v>2243</v>
      </c>
      <c r="O110" s="32">
        <v>153.2</v>
      </c>
      <c r="P110" s="30">
        <f>N110-R110</f>
        <v>1442</v>
      </c>
      <c r="Q110" s="32">
        <f>O110-S110</f>
        <v>108.39999999999999</v>
      </c>
      <c r="R110" s="30">
        <v>801</v>
      </c>
      <c r="S110" s="32">
        <v>44.8</v>
      </c>
      <c r="T110" s="32">
        <v>2236</v>
      </c>
      <c r="U110" s="32">
        <v>178805.52599999966</v>
      </c>
      <c r="V110" s="32"/>
      <c r="W110" s="28"/>
      <c r="X110" s="29">
        <v>670.2</v>
      </c>
      <c r="Y110" s="39">
        <f t="shared" si="7"/>
        <v>670.2</v>
      </c>
      <c r="Z110" s="32"/>
      <c r="AA110" s="29">
        <v>160.46666666666667</v>
      </c>
      <c r="AB110" s="32"/>
      <c r="AC110" s="32"/>
      <c r="AD110" s="32"/>
      <c r="AE110" s="32"/>
      <c r="AF110" s="32"/>
      <c r="AG110" s="32">
        <f t="shared" si="10"/>
        <v>18.23336317517159</v>
      </c>
      <c r="AH110" s="32">
        <f aca="true" t="shared" si="14" ref="AH110:AH129">(Q110/Y110)*100</f>
        <v>16.17427633542226</v>
      </c>
      <c r="AI110" s="32">
        <f t="shared" si="12"/>
        <v>26.679427931960557</v>
      </c>
      <c r="AJ110" s="32"/>
      <c r="AK110" s="32"/>
      <c r="AL110" s="49">
        <f t="shared" si="13"/>
        <v>26.679427931960557</v>
      </c>
      <c r="AM110" s="32"/>
      <c r="AN110" s="29"/>
    </row>
    <row r="111" spans="1:40" ht="15">
      <c r="A111" s="28">
        <v>1985</v>
      </c>
      <c r="B111" s="28"/>
      <c r="C111" s="28"/>
      <c r="D111" s="28"/>
      <c r="E111" s="28"/>
      <c r="F111" s="29"/>
      <c r="G111" s="29"/>
      <c r="H111" s="32"/>
      <c r="I111" s="32"/>
      <c r="J111" s="32"/>
      <c r="K111" s="32"/>
      <c r="L111" s="30">
        <v>3001</v>
      </c>
      <c r="M111" s="47">
        <v>179.8</v>
      </c>
      <c r="N111" s="30">
        <v>1719</v>
      </c>
      <c r="O111" s="32">
        <v>149.6</v>
      </c>
      <c r="P111" s="30">
        <f aca="true" t="shared" si="15" ref="P111:P129">N111-R111</f>
        <v>939</v>
      </c>
      <c r="Q111" s="32">
        <f aca="true" t="shared" si="16" ref="Q111:Q129">O111-S111</f>
        <v>98.6</v>
      </c>
      <c r="R111" s="30">
        <v>780</v>
      </c>
      <c r="S111" s="32">
        <v>51</v>
      </c>
      <c r="T111" s="32">
        <v>1153</v>
      </c>
      <c r="U111" s="32">
        <v>175815.03299999985</v>
      </c>
      <c r="V111" s="32"/>
      <c r="W111" s="28"/>
      <c r="X111" s="29">
        <v>714.4</v>
      </c>
      <c r="Y111" s="39">
        <f t="shared" si="7"/>
        <v>714.4</v>
      </c>
      <c r="Z111" s="32"/>
      <c r="AA111" s="29">
        <v>186.85</v>
      </c>
      <c r="AB111" s="32"/>
      <c r="AC111" s="32"/>
      <c r="AD111" s="32"/>
      <c r="AE111" s="32"/>
      <c r="AF111" s="32"/>
      <c r="AG111" s="32">
        <f t="shared" si="10"/>
        <v>25.167973124300115</v>
      </c>
      <c r="AH111" s="32">
        <f t="shared" si="14"/>
        <v>13.801791713325867</v>
      </c>
      <c r="AI111" s="32">
        <f t="shared" si="12"/>
        <v>24.610166993281055</v>
      </c>
      <c r="AJ111" s="32"/>
      <c r="AK111" s="32"/>
      <c r="AL111" s="49">
        <f t="shared" si="13"/>
        <v>24.610166993281055</v>
      </c>
      <c r="AM111" s="32"/>
      <c r="AN111" s="29"/>
    </row>
    <row r="112" spans="1:40" ht="15">
      <c r="A112" s="28">
        <v>1986</v>
      </c>
      <c r="B112" s="28"/>
      <c r="C112" s="28"/>
      <c r="D112" s="28"/>
      <c r="E112" s="28"/>
      <c r="F112" s="29"/>
      <c r="G112" s="29"/>
      <c r="H112" s="32"/>
      <c r="I112" s="32"/>
      <c r="J112" s="32"/>
      <c r="K112" s="32"/>
      <c r="L112" s="30">
        <v>3336</v>
      </c>
      <c r="M112" s="47">
        <v>173.1</v>
      </c>
      <c r="N112" s="30">
        <v>2497</v>
      </c>
      <c r="O112" s="32">
        <v>223.1</v>
      </c>
      <c r="P112" s="30">
        <f t="shared" si="15"/>
        <v>1407</v>
      </c>
      <c r="Q112" s="32">
        <f t="shared" si="16"/>
        <v>138.39999999999998</v>
      </c>
      <c r="R112" s="30">
        <v>1090</v>
      </c>
      <c r="S112" s="32">
        <v>84.7</v>
      </c>
      <c r="T112" s="32">
        <v>1364</v>
      </c>
      <c r="U112" s="32">
        <v>254011.9379999997</v>
      </c>
      <c r="V112" s="32"/>
      <c r="W112" s="28"/>
      <c r="X112" s="29">
        <v>739.9</v>
      </c>
      <c r="Y112" s="39">
        <f t="shared" si="7"/>
        <v>739.9</v>
      </c>
      <c r="Z112" s="32"/>
      <c r="AA112" s="29">
        <v>236.35833333333335</v>
      </c>
      <c r="AB112" s="32"/>
      <c r="AC112" s="32"/>
      <c r="AD112" s="32"/>
      <c r="AE112" s="32"/>
      <c r="AF112" s="32"/>
      <c r="AG112" s="32">
        <f t="shared" si="10"/>
        <v>23.39505338559265</v>
      </c>
      <c r="AH112" s="32">
        <f t="shared" si="14"/>
        <v>18.705230436545474</v>
      </c>
      <c r="AI112" s="32">
        <f t="shared" si="12"/>
        <v>34.33057683470735</v>
      </c>
      <c r="AJ112" s="32"/>
      <c r="AK112" s="32"/>
      <c r="AL112" s="49">
        <f t="shared" si="13"/>
        <v>34.33057683470735</v>
      </c>
      <c r="AM112" s="32"/>
      <c r="AN112" s="29"/>
    </row>
    <row r="113" spans="1:40" ht="15">
      <c r="A113" s="28">
        <v>1987</v>
      </c>
      <c r="B113" s="28"/>
      <c r="C113" s="28"/>
      <c r="D113" s="28"/>
      <c r="E113" s="28"/>
      <c r="F113" s="29"/>
      <c r="G113" s="29"/>
      <c r="H113" s="32"/>
      <c r="I113" s="32"/>
      <c r="J113" s="32"/>
      <c r="K113" s="32"/>
      <c r="L113" s="30">
        <v>2302</v>
      </c>
      <c r="M113" s="47">
        <v>163.7</v>
      </c>
      <c r="N113" s="30">
        <v>2479</v>
      </c>
      <c r="O113" s="32">
        <v>198.8</v>
      </c>
      <c r="P113" s="30">
        <f t="shared" si="15"/>
        <v>1475</v>
      </c>
      <c r="Q113" s="32">
        <f t="shared" si="16"/>
        <v>121.00000000000001</v>
      </c>
      <c r="R113" s="30">
        <v>1004</v>
      </c>
      <c r="S113" s="32">
        <v>77.8</v>
      </c>
      <c r="T113" s="32">
        <v>1460</v>
      </c>
      <c r="U113" s="32">
        <v>225336.118</v>
      </c>
      <c r="V113" s="32"/>
      <c r="W113" s="28"/>
      <c r="X113" s="29">
        <v>757.8</v>
      </c>
      <c r="Y113" s="39">
        <f t="shared" si="7"/>
        <v>757.8</v>
      </c>
      <c r="Z113" s="32"/>
      <c r="AA113" s="29">
        <v>286.84166666666664</v>
      </c>
      <c r="AB113" s="32"/>
      <c r="AC113" s="32"/>
      <c r="AD113" s="32"/>
      <c r="AE113" s="32"/>
      <c r="AF113" s="32"/>
      <c r="AG113" s="32">
        <f t="shared" si="10"/>
        <v>21.60200580628134</v>
      </c>
      <c r="AH113" s="32">
        <f t="shared" si="14"/>
        <v>15.967273686988653</v>
      </c>
      <c r="AI113" s="32">
        <f t="shared" si="12"/>
        <v>29.735565848508845</v>
      </c>
      <c r="AJ113" s="32"/>
      <c r="AK113" s="32"/>
      <c r="AL113" s="49">
        <f t="shared" si="13"/>
        <v>29.735565848508845</v>
      </c>
      <c r="AM113" s="32"/>
      <c r="AN113" s="29"/>
    </row>
    <row r="114" spans="1:40" ht="15">
      <c r="A114" s="28">
        <v>1988</v>
      </c>
      <c r="B114" s="28"/>
      <c r="C114" s="28"/>
      <c r="D114" s="28"/>
      <c r="E114" s="28"/>
      <c r="F114" s="29"/>
      <c r="G114" s="29"/>
      <c r="H114" s="32"/>
      <c r="I114" s="32"/>
      <c r="J114" s="32"/>
      <c r="K114" s="32"/>
      <c r="L114" s="30">
        <v>2258</v>
      </c>
      <c r="M114" s="47">
        <v>246.9</v>
      </c>
      <c r="N114" s="30">
        <v>2970</v>
      </c>
      <c r="O114" s="32">
        <v>281.8</v>
      </c>
      <c r="P114" s="30">
        <f t="shared" si="15"/>
        <v>1696</v>
      </c>
      <c r="Q114" s="32">
        <f t="shared" si="16"/>
        <v>166</v>
      </c>
      <c r="R114" s="30">
        <v>1274</v>
      </c>
      <c r="S114" s="32">
        <v>115.8</v>
      </c>
      <c r="T114" s="32">
        <v>2359</v>
      </c>
      <c r="U114" s="32">
        <v>212644.997</v>
      </c>
      <c r="V114" s="32"/>
      <c r="W114" s="28"/>
      <c r="X114" s="29">
        <v>803.1</v>
      </c>
      <c r="Y114" s="39">
        <f t="shared" si="7"/>
        <v>803.1</v>
      </c>
      <c r="Z114" s="32"/>
      <c r="AA114" s="29">
        <v>265.78333333333336</v>
      </c>
      <c r="AB114" s="32"/>
      <c r="AC114" s="32"/>
      <c r="AD114" s="32"/>
      <c r="AE114" s="32"/>
      <c r="AF114" s="32"/>
      <c r="AG114" s="32">
        <f t="shared" si="10"/>
        <v>30.7433694434068</v>
      </c>
      <c r="AH114" s="32">
        <f t="shared" si="14"/>
        <v>20.669904121529072</v>
      </c>
      <c r="AI114" s="32">
        <f t="shared" si="12"/>
        <v>26.478022288631553</v>
      </c>
      <c r="AJ114" s="32"/>
      <c r="AK114" s="32"/>
      <c r="AL114" s="49">
        <f t="shared" si="13"/>
        <v>26.478022288631553</v>
      </c>
      <c r="AM114" s="32"/>
      <c r="AN114" s="29"/>
    </row>
    <row r="115" spans="1:40" ht="15">
      <c r="A115" s="28">
        <v>1989</v>
      </c>
      <c r="B115" s="28"/>
      <c r="C115" s="28"/>
      <c r="D115" s="28"/>
      <c r="E115" s="28"/>
      <c r="F115" s="29"/>
      <c r="G115" s="29"/>
      <c r="H115" s="32"/>
      <c r="I115" s="32"/>
      <c r="J115" s="32"/>
      <c r="K115" s="32"/>
      <c r="L115" s="30">
        <v>2366</v>
      </c>
      <c r="M115" s="47">
        <v>221.1</v>
      </c>
      <c r="N115" s="30">
        <v>3752</v>
      </c>
      <c r="O115" s="32">
        <v>316.8</v>
      </c>
      <c r="P115" s="30">
        <f t="shared" si="15"/>
        <v>2137</v>
      </c>
      <c r="Q115" s="32">
        <f t="shared" si="16"/>
        <v>221.9</v>
      </c>
      <c r="R115" s="30">
        <v>1615</v>
      </c>
      <c r="S115" s="32">
        <v>94.9</v>
      </c>
      <c r="T115" s="32">
        <v>2370</v>
      </c>
      <c r="U115" s="32">
        <v>330228.5040000001</v>
      </c>
      <c r="V115" s="32"/>
      <c r="W115" s="28"/>
      <c r="X115" s="29">
        <v>847.3</v>
      </c>
      <c r="Y115" s="39">
        <f t="shared" si="7"/>
        <v>847.3</v>
      </c>
      <c r="Z115" s="32"/>
      <c r="AA115" s="29">
        <v>322.8333333333333</v>
      </c>
      <c r="AB115" s="32"/>
      <c r="AC115" s="32"/>
      <c r="AD115" s="32"/>
      <c r="AE115" s="32"/>
      <c r="AF115" s="32"/>
      <c r="AG115" s="32">
        <f t="shared" si="10"/>
        <v>26.094653605570638</v>
      </c>
      <c r="AH115" s="32">
        <f t="shared" si="14"/>
        <v>26.18907116723711</v>
      </c>
      <c r="AI115" s="32">
        <f t="shared" si="12"/>
        <v>38.974212675557666</v>
      </c>
      <c r="AJ115" s="32"/>
      <c r="AK115" s="32"/>
      <c r="AL115" s="49">
        <f t="shared" si="13"/>
        <v>38.974212675557666</v>
      </c>
      <c r="AM115" s="32"/>
      <c r="AN115" s="29"/>
    </row>
    <row r="116" spans="1:40" ht="15">
      <c r="A116" s="28">
        <v>1990</v>
      </c>
      <c r="B116" s="28"/>
      <c r="C116" s="28"/>
      <c r="D116" s="28"/>
      <c r="E116" s="28"/>
      <c r="F116" s="29"/>
      <c r="G116" s="29"/>
      <c r="H116" s="32"/>
      <c r="I116" s="32"/>
      <c r="J116" s="32"/>
      <c r="K116" s="32"/>
      <c r="L116" s="30">
        <v>2074</v>
      </c>
      <c r="M116" s="47">
        <v>108.2</v>
      </c>
      <c r="N116" s="30">
        <v>4239</v>
      </c>
      <c r="O116" s="32">
        <v>205.6</v>
      </c>
      <c r="P116" s="30">
        <f t="shared" si="15"/>
        <v>2332</v>
      </c>
      <c r="Q116" s="32">
        <f t="shared" si="16"/>
        <v>114.8</v>
      </c>
      <c r="R116" s="30">
        <v>1907</v>
      </c>
      <c r="S116" s="32">
        <v>90.8</v>
      </c>
      <c r="T116" s="32">
        <v>2359</v>
      </c>
      <c r="U116" s="32">
        <v>212644.99700000047</v>
      </c>
      <c r="V116" s="32"/>
      <c r="W116" s="28"/>
      <c r="X116" s="29">
        <v>846.4</v>
      </c>
      <c r="Y116" s="39">
        <f t="shared" si="7"/>
        <v>846.4</v>
      </c>
      <c r="Z116" s="32"/>
      <c r="AA116" s="29">
        <v>334.58750000000003</v>
      </c>
      <c r="AB116" s="32"/>
      <c r="AC116" s="32"/>
      <c r="AD116" s="32"/>
      <c r="AE116" s="32"/>
      <c r="AF116" s="32"/>
      <c r="AG116" s="32">
        <f t="shared" si="10"/>
        <v>12.783553875236295</v>
      </c>
      <c r="AH116" s="32">
        <f t="shared" si="14"/>
        <v>13.563327032136105</v>
      </c>
      <c r="AI116" s="32">
        <f t="shared" si="12"/>
        <v>25.123463728733515</v>
      </c>
      <c r="AJ116" s="32"/>
      <c r="AK116" s="32"/>
      <c r="AL116" s="49">
        <f t="shared" si="13"/>
        <v>25.123463728733515</v>
      </c>
      <c r="AM116" s="32"/>
      <c r="AN116" s="29"/>
    </row>
    <row r="117" spans="1:40" ht="15">
      <c r="A117" s="28">
        <v>1991</v>
      </c>
      <c r="B117" s="28"/>
      <c r="C117" s="28"/>
      <c r="D117" s="28"/>
      <c r="E117" s="28"/>
      <c r="F117" s="29"/>
      <c r="G117" s="29"/>
      <c r="H117" s="32"/>
      <c r="I117" s="32"/>
      <c r="J117" s="32"/>
      <c r="K117" s="32"/>
      <c r="L117" s="30">
        <v>1877</v>
      </c>
      <c r="M117" s="47">
        <v>71.2</v>
      </c>
      <c r="N117" s="30">
        <v>3446</v>
      </c>
      <c r="O117" s="32">
        <v>141.5</v>
      </c>
      <c r="P117" s="30">
        <f t="shared" si="15"/>
        <v>1687</v>
      </c>
      <c r="Q117" s="32">
        <f t="shared" si="16"/>
        <v>80.1</v>
      </c>
      <c r="R117" s="30">
        <v>1759</v>
      </c>
      <c r="S117" s="32">
        <v>61.4</v>
      </c>
      <c r="T117" s="32">
        <v>2178</v>
      </c>
      <c r="U117" s="32">
        <v>145300.98500000016</v>
      </c>
      <c r="V117" s="32"/>
      <c r="W117" s="28"/>
      <c r="X117" s="29">
        <v>803.3</v>
      </c>
      <c r="Y117" s="39">
        <f t="shared" si="7"/>
        <v>803.3</v>
      </c>
      <c r="Z117" s="32"/>
      <c r="AA117" s="29">
        <v>376.1775</v>
      </c>
      <c r="AB117" s="32"/>
      <c r="AC117" s="32"/>
      <c r="AD117" s="32"/>
      <c r="AE117" s="32"/>
      <c r="AF117" s="32"/>
      <c r="AG117" s="32">
        <f t="shared" si="10"/>
        <v>8.863438316942613</v>
      </c>
      <c r="AH117" s="32">
        <f t="shared" si="14"/>
        <v>9.971368106560439</v>
      </c>
      <c r="AI117" s="32">
        <f t="shared" si="12"/>
        <v>18.088010083405972</v>
      </c>
      <c r="AJ117" s="32"/>
      <c r="AK117" s="32"/>
      <c r="AL117" s="49">
        <f t="shared" si="13"/>
        <v>18.088010083405972</v>
      </c>
      <c r="AM117" s="32"/>
      <c r="AN117" s="29"/>
    </row>
    <row r="118" spans="1:40" ht="15">
      <c r="A118" s="28">
        <v>1992</v>
      </c>
      <c r="B118" s="28"/>
      <c r="C118" s="28"/>
      <c r="D118" s="28"/>
      <c r="E118" s="28"/>
      <c r="F118" s="29"/>
      <c r="G118" s="29"/>
      <c r="H118" s="32"/>
      <c r="I118" s="32"/>
      <c r="J118" s="32"/>
      <c r="K118" s="32"/>
      <c r="L118" s="30">
        <v>2574</v>
      </c>
      <c r="M118" s="47">
        <v>96.7</v>
      </c>
      <c r="N118" s="30">
        <v>3502</v>
      </c>
      <c r="O118" s="32">
        <v>125.3</v>
      </c>
      <c r="P118" s="30">
        <f t="shared" si="15"/>
        <v>1904</v>
      </c>
      <c r="Q118" s="32">
        <f t="shared" si="16"/>
        <v>68.1</v>
      </c>
      <c r="R118" s="30">
        <v>1598</v>
      </c>
      <c r="S118" s="32">
        <v>57.2</v>
      </c>
      <c r="T118" s="32">
        <v>2503</v>
      </c>
      <c r="U118" s="32">
        <v>132865.16400000022</v>
      </c>
      <c r="V118" s="32"/>
      <c r="W118" s="28"/>
      <c r="X118" s="29">
        <v>848.5</v>
      </c>
      <c r="Y118" s="39">
        <f t="shared" si="7"/>
        <v>848.5</v>
      </c>
      <c r="Z118" s="32"/>
      <c r="AA118" s="29">
        <v>415.7441666666668</v>
      </c>
      <c r="AB118" s="32"/>
      <c r="AC118" s="32"/>
      <c r="AD118" s="32"/>
      <c r="AE118" s="32"/>
      <c r="AF118" s="32"/>
      <c r="AG118" s="32">
        <f t="shared" si="10"/>
        <v>11.396582203889217</v>
      </c>
      <c r="AH118" s="32">
        <f t="shared" si="14"/>
        <v>8.025928108426635</v>
      </c>
      <c r="AI118" s="32">
        <f t="shared" si="12"/>
        <v>15.65882899233945</v>
      </c>
      <c r="AJ118" s="32"/>
      <c r="AK118" s="32"/>
      <c r="AL118" s="49">
        <f t="shared" si="13"/>
        <v>15.65882899233945</v>
      </c>
      <c r="AM118" s="32"/>
      <c r="AN118" s="29"/>
    </row>
    <row r="119" spans="1:40" ht="15">
      <c r="A119" s="28">
        <v>1993</v>
      </c>
      <c r="B119" s="28"/>
      <c r="C119" s="28"/>
      <c r="D119" s="28"/>
      <c r="E119" s="28"/>
      <c r="F119" s="29"/>
      <c r="G119" s="29"/>
      <c r="H119" s="32"/>
      <c r="I119" s="32"/>
      <c r="J119" s="32"/>
      <c r="K119" s="32"/>
      <c r="L119" s="30">
        <v>2663</v>
      </c>
      <c r="M119" s="47">
        <v>176.4</v>
      </c>
      <c r="N119" s="30">
        <v>3722</v>
      </c>
      <c r="O119" s="32">
        <v>420.4</v>
      </c>
      <c r="P119" s="30">
        <f t="shared" si="15"/>
        <v>1729</v>
      </c>
      <c r="Q119" s="32">
        <f t="shared" si="16"/>
        <v>206.99999999999997</v>
      </c>
      <c r="R119" s="30">
        <v>1993</v>
      </c>
      <c r="S119" s="32">
        <v>213.4</v>
      </c>
      <c r="T119" s="32">
        <v>2946</v>
      </c>
      <c r="U119" s="32">
        <v>194134.21600000004</v>
      </c>
      <c r="V119" s="32"/>
      <c r="W119" s="28"/>
      <c r="X119" s="29">
        <v>932.5</v>
      </c>
      <c r="Y119" s="39">
        <f t="shared" si="7"/>
        <v>932.5</v>
      </c>
      <c r="Z119" s="32"/>
      <c r="AA119" s="29">
        <v>451.4066666666667</v>
      </c>
      <c r="AB119" s="32"/>
      <c r="AC119" s="32"/>
      <c r="AD119" s="32"/>
      <c r="AE119" s="32"/>
      <c r="AF119" s="32"/>
      <c r="AG119" s="32">
        <f t="shared" si="10"/>
        <v>18.916890080428956</v>
      </c>
      <c r="AH119" s="32">
        <f t="shared" si="14"/>
        <v>22.198391420911527</v>
      </c>
      <c r="AI119" s="32">
        <f t="shared" si="12"/>
        <v>20.818682680965154</v>
      </c>
      <c r="AJ119" s="32"/>
      <c r="AK119" s="32"/>
      <c r="AL119" s="49">
        <f t="shared" si="13"/>
        <v>20.818682680965154</v>
      </c>
      <c r="AM119" s="32"/>
      <c r="AN119" s="29"/>
    </row>
    <row r="120" spans="1:40" ht="15">
      <c r="A120" s="28">
        <v>1994</v>
      </c>
      <c r="B120" s="28"/>
      <c r="C120" s="28"/>
      <c r="D120" s="28"/>
      <c r="E120" s="28"/>
      <c r="F120" s="29"/>
      <c r="G120" s="29"/>
      <c r="H120" s="32"/>
      <c r="I120" s="32"/>
      <c r="J120" s="32"/>
      <c r="K120" s="32"/>
      <c r="L120" s="30">
        <v>2997</v>
      </c>
      <c r="M120" s="47">
        <v>226.7</v>
      </c>
      <c r="N120" s="30">
        <v>4383</v>
      </c>
      <c r="O120" s="32">
        <v>524.9</v>
      </c>
      <c r="P120" s="30">
        <f t="shared" si="15"/>
        <v>2378</v>
      </c>
      <c r="Q120" s="32">
        <f t="shared" si="16"/>
        <v>288</v>
      </c>
      <c r="R120" s="30">
        <v>2005</v>
      </c>
      <c r="S120" s="32">
        <v>236.9</v>
      </c>
      <c r="T120" s="32">
        <v>3704</v>
      </c>
      <c r="U120" s="32">
        <v>298867.6739999994</v>
      </c>
      <c r="V120" s="32"/>
      <c r="W120" s="28"/>
      <c r="X120" s="29">
        <v>1033.5</v>
      </c>
      <c r="Y120" s="39">
        <f aca="true" t="shared" si="17" ref="Y120:Y135">X120</f>
        <v>1033.5</v>
      </c>
      <c r="Z120" s="32"/>
      <c r="AA120" s="29">
        <v>460.32916666666665</v>
      </c>
      <c r="AB120" s="32"/>
      <c r="AC120" s="32"/>
      <c r="AD120" s="32"/>
      <c r="AE120" s="32"/>
      <c r="AF120" s="32"/>
      <c r="AG120" s="32">
        <f t="shared" si="10"/>
        <v>21.9351717464925</v>
      </c>
      <c r="AH120" s="32">
        <f t="shared" si="14"/>
        <v>27.866473149492016</v>
      </c>
      <c r="AI120" s="32">
        <f t="shared" si="12"/>
        <v>28.91801393323652</v>
      </c>
      <c r="AJ120" s="32"/>
      <c r="AK120" s="32"/>
      <c r="AL120" s="49">
        <f t="shared" si="13"/>
        <v>28.91801393323652</v>
      </c>
      <c r="AM120" s="32"/>
      <c r="AN120" s="29"/>
    </row>
    <row r="121" spans="1:40" ht="15">
      <c r="A121" s="28">
        <v>1995</v>
      </c>
      <c r="B121" s="28"/>
      <c r="C121" s="28"/>
      <c r="D121" s="28"/>
      <c r="E121" s="28"/>
      <c r="F121" s="29"/>
      <c r="G121" s="29"/>
      <c r="H121" s="32"/>
      <c r="I121" s="32"/>
      <c r="J121" s="32"/>
      <c r="K121" s="32"/>
      <c r="L121" s="30">
        <v>3510</v>
      </c>
      <c r="M121" s="47">
        <v>356</v>
      </c>
      <c r="N121" s="30">
        <v>4981</v>
      </c>
      <c r="O121" s="32">
        <v>895.8</v>
      </c>
      <c r="P121" s="30">
        <f t="shared" si="15"/>
        <v>2754</v>
      </c>
      <c r="Q121" s="32">
        <f t="shared" si="16"/>
        <v>530.5</v>
      </c>
      <c r="R121" s="30">
        <v>2227</v>
      </c>
      <c r="S121" s="32">
        <v>365.3</v>
      </c>
      <c r="T121" s="32">
        <v>4200</v>
      </c>
      <c r="U121" s="32">
        <v>426264.84500000067</v>
      </c>
      <c r="V121" s="32"/>
      <c r="W121" s="28"/>
      <c r="X121" s="29">
        <v>1112.9</v>
      </c>
      <c r="Y121" s="39">
        <f t="shared" si="17"/>
        <v>1112.9</v>
      </c>
      <c r="Z121" s="32"/>
      <c r="AA121" s="29">
        <v>541.6383333333332</v>
      </c>
      <c r="AB121" s="32"/>
      <c r="AC121" s="32"/>
      <c r="AD121" s="32"/>
      <c r="AE121" s="32"/>
      <c r="AF121" s="32"/>
      <c r="AG121" s="32">
        <f t="shared" si="10"/>
        <v>31.988498517387004</v>
      </c>
      <c r="AH121" s="32">
        <f t="shared" si="14"/>
        <v>47.66825411088148</v>
      </c>
      <c r="AI121" s="32">
        <f t="shared" si="12"/>
        <v>38.302169557013265</v>
      </c>
      <c r="AJ121" s="32"/>
      <c r="AK121" s="32"/>
      <c r="AL121" s="49">
        <f t="shared" si="13"/>
        <v>38.302169557013265</v>
      </c>
      <c r="AM121" s="32"/>
      <c r="AN121" s="29"/>
    </row>
    <row r="122" spans="1:40" ht="15">
      <c r="A122" s="28">
        <v>1996</v>
      </c>
      <c r="B122" s="28"/>
      <c r="C122" s="28"/>
      <c r="D122" s="28"/>
      <c r="E122" s="28"/>
      <c r="F122" s="29"/>
      <c r="G122" s="29"/>
      <c r="H122" s="32"/>
      <c r="I122" s="32"/>
      <c r="J122" s="32"/>
      <c r="K122" s="32"/>
      <c r="L122" s="30">
        <v>5848</v>
      </c>
      <c r="M122" s="47">
        <v>494.9</v>
      </c>
      <c r="N122" s="30">
        <v>5639</v>
      </c>
      <c r="O122" s="32">
        <v>1059.3</v>
      </c>
      <c r="P122" s="30">
        <f t="shared" si="15"/>
        <v>3216</v>
      </c>
      <c r="Q122" s="32">
        <f t="shared" si="16"/>
        <v>740.3</v>
      </c>
      <c r="R122" s="30">
        <v>2423</v>
      </c>
      <c r="S122" s="32">
        <v>319</v>
      </c>
      <c r="T122" s="32">
        <v>4924</v>
      </c>
      <c r="U122" s="32">
        <v>638760.2990000001</v>
      </c>
      <c r="V122" s="32"/>
      <c r="W122" s="28"/>
      <c r="X122" s="29">
        <v>1209.4</v>
      </c>
      <c r="Y122" s="39">
        <f t="shared" si="17"/>
        <v>1209.4</v>
      </c>
      <c r="Z122" s="32"/>
      <c r="AA122" s="29">
        <v>670.8283333333334</v>
      </c>
      <c r="AB122" s="32"/>
      <c r="AC122" s="32"/>
      <c r="AD122" s="32"/>
      <c r="AE122" s="32"/>
      <c r="AF122" s="32"/>
      <c r="AG122" s="32">
        <f t="shared" si="10"/>
        <v>40.92111790970729</v>
      </c>
      <c r="AH122" s="32">
        <f t="shared" si="14"/>
        <v>61.212171324623775</v>
      </c>
      <c r="AI122" s="32">
        <f t="shared" si="12"/>
        <v>52.81629725483712</v>
      </c>
      <c r="AJ122" s="32"/>
      <c r="AK122" s="32"/>
      <c r="AL122" s="49">
        <f t="shared" si="13"/>
        <v>52.81629725483712</v>
      </c>
      <c r="AM122" s="32"/>
      <c r="AN122" s="29"/>
    </row>
    <row r="123" spans="1:40" ht="15">
      <c r="A123" s="28">
        <v>1997</v>
      </c>
      <c r="B123" s="28"/>
      <c r="C123" s="28"/>
      <c r="D123" s="28"/>
      <c r="E123" s="28"/>
      <c r="F123" s="29"/>
      <c r="G123" s="29"/>
      <c r="H123" s="32"/>
      <c r="I123" s="32"/>
      <c r="J123" s="32"/>
      <c r="K123" s="32"/>
      <c r="L123" s="30">
        <v>7800</v>
      </c>
      <c r="M123" s="47">
        <v>657.1</v>
      </c>
      <c r="N123" s="30">
        <v>8770</v>
      </c>
      <c r="O123" s="32">
        <v>1610.3</v>
      </c>
      <c r="P123" s="30">
        <f t="shared" si="15"/>
        <v>5581</v>
      </c>
      <c r="Q123" s="32">
        <f t="shared" si="16"/>
        <v>994.0999999999999</v>
      </c>
      <c r="R123" s="30">
        <v>3189</v>
      </c>
      <c r="S123" s="32">
        <v>616.2</v>
      </c>
      <c r="T123" s="32">
        <v>5354</v>
      </c>
      <c r="U123" s="32">
        <v>740773.8489999991</v>
      </c>
      <c r="V123" s="32"/>
      <c r="W123" s="28"/>
      <c r="X123" s="29">
        <v>1317.7</v>
      </c>
      <c r="Y123" s="39">
        <f t="shared" si="17"/>
        <v>1317.7</v>
      </c>
      <c r="Z123" s="32"/>
      <c r="AA123" s="29">
        <v>872.6733333333333</v>
      </c>
      <c r="AB123" s="32"/>
      <c r="AC123" s="32"/>
      <c r="AD123" s="32"/>
      <c r="AE123" s="32"/>
      <c r="AF123" s="32"/>
      <c r="AG123" s="32">
        <f t="shared" si="10"/>
        <v>49.867192836002125</v>
      </c>
      <c r="AH123" s="32">
        <f t="shared" si="14"/>
        <v>75.44205813159292</v>
      </c>
      <c r="AI123" s="32">
        <f t="shared" si="12"/>
        <v>56.217185171131455</v>
      </c>
      <c r="AJ123" s="32"/>
      <c r="AK123" s="32"/>
      <c r="AL123" s="49">
        <f t="shared" si="13"/>
        <v>56.217185171131455</v>
      </c>
      <c r="AM123" s="32"/>
      <c r="AN123" s="29"/>
    </row>
    <row r="124" spans="1:40" ht="15">
      <c r="A124" s="28">
        <v>1998</v>
      </c>
      <c r="B124" s="28"/>
      <c r="C124" s="28"/>
      <c r="D124" s="28"/>
      <c r="E124" s="28"/>
      <c r="F124" s="29"/>
      <c r="G124" s="29"/>
      <c r="H124" s="32"/>
      <c r="I124" s="32"/>
      <c r="J124" s="32"/>
      <c r="K124" s="32"/>
      <c r="L124" s="30">
        <v>7809</v>
      </c>
      <c r="M124" s="47">
        <v>1191.9</v>
      </c>
      <c r="N124" s="30">
        <v>9634</v>
      </c>
      <c r="O124" s="32">
        <v>2480.1661</v>
      </c>
      <c r="P124" s="30">
        <f t="shared" si="15"/>
        <v>6330</v>
      </c>
      <c r="Q124" s="32">
        <f t="shared" si="16"/>
        <v>1925.3661</v>
      </c>
      <c r="R124" s="30">
        <v>3304</v>
      </c>
      <c r="S124" s="32">
        <v>554.8</v>
      </c>
      <c r="T124" s="32">
        <v>5582</v>
      </c>
      <c r="U124" s="32">
        <v>1350564.5829999978</v>
      </c>
      <c r="V124" s="32"/>
      <c r="W124" s="28"/>
      <c r="X124" s="29">
        <v>1447.1</v>
      </c>
      <c r="Y124" s="39">
        <f t="shared" si="17"/>
        <v>1447.1</v>
      </c>
      <c r="Z124" s="32"/>
      <c r="AA124" s="29">
        <v>1084.3108333333332</v>
      </c>
      <c r="AB124" s="32"/>
      <c r="AC124" s="32"/>
      <c r="AD124" s="32"/>
      <c r="AE124" s="32"/>
      <c r="AF124" s="32"/>
      <c r="AG124" s="32">
        <f t="shared" si="10"/>
        <v>82.36472945891785</v>
      </c>
      <c r="AH124" s="32">
        <f t="shared" si="14"/>
        <v>133.0499689033239</v>
      </c>
      <c r="AI124" s="32">
        <f t="shared" si="12"/>
        <v>93.32904312072407</v>
      </c>
      <c r="AJ124" s="32"/>
      <c r="AK124" s="32"/>
      <c r="AL124" s="49">
        <f t="shared" si="13"/>
        <v>93.32904312072407</v>
      </c>
      <c r="AM124" s="32"/>
      <c r="AN124" s="29"/>
    </row>
    <row r="125" spans="1:40" ht="15">
      <c r="A125" s="28">
        <v>1999</v>
      </c>
      <c r="B125" s="28"/>
      <c r="C125" s="28"/>
      <c r="D125" s="28"/>
      <c r="E125" s="28"/>
      <c r="F125" s="29"/>
      <c r="G125" s="29"/>
      <c r="H125" s="32"/>
      <c r="I125" s="32"/>
      <c r="J125" s="32"/>
      <c r="K125" s="32"/>
      <c r="L125" s="30">
        <v>9278</v>
      </c>
      <c r="M125" s="47">
        <v>1425.9</v>
      </c>
      <c r="N125" s="30">
        <v>9599</v>
      </c>
      <c r="O125" s="32">
        <v>3401.6032</v>
      </c>
      <c r="P125" s="30">
        <f t="shared" si="15"/>
        <v>6415</v>
      </c>
      <c r="Q125" s="32">
        <f t="shared" si="16"/>
        <v>2723.8756</v>
      </c>
      <c r="R125" s="30">
        <v>3184</v>
      </c>
      <c r="S125" s="32">
        <v>677.7276</v>
      </c>
      <c r="T125" s="32">
        <v>4750</v>
      </c>
      <c r="U125" s="32">
        <v>1297045.3159999994</v>
      </c>
      <c r="V125" s="32"/>
      <c r="W125" s="28"/>
      <c r="X125" s="29">
        <v>1580.7</v>
      </c>
      <c r="Y125" s="39">
        <f t="shared" si="17"/>
        <v>1580.7</v>
      </c>
      <c r="Z125" s="32"/>
      <c r="AA125" s="29">
        <v>1326.0608333333334</v>
      </c>
      <c r="AB125" s="32"/>
      <c r="AC125" s="32"/>
      <c r="AD125" s="32"/>
      <c r="AE125" s="32"/>
      <c r="AF125" s="32"/>
      <c r="AG125" s="32">
        <f t="shared" si="10"/>
        <v>90.206870373885</v>
      </c>
      <c r="AH125" s="32">
        <f t="shared" si="14"/>
        <v>172.32084519516667</v>
      </c>
      <c r="AI125" s="32">
        <f t="shared" si="12"/>
        <v>82.05512216106786</v>
      </c>
      <c r="AJ125" s="32"/>
      <c r="AK125" s="32"/>
      <c r="AL125" s="49">
        <f t="shared" si="13"/>
        <v>82.05512216106786</v>
      </c>
      <c r="AM125" s="32"/>
      <c r="AN125" s="29"/>
    </row>
    <row r="126" spans="1:40" ht="15">
      <c r="A126" s="28">
        <v>2000</v>
      </c>
      <c r="B126" s="28"/>
      <c r="C126" s="28"/>
      <c r="D126" s="28"/>
      <c r="E126" s="28"/>
      <c r="F126" s="29"/>
      <c r="G126" s="29"/>
      <c r="H126" s="32"/>
      <c r="I126" s="32"/>
      <c r="J126" s="32"/>
      <c r="K126" s="32"/>
      <c r="L126" s="30">
        <v>9566</v>
      </c>
      <c r="M126" s="47">
        <v>1325.7</v>
      </c>
      <c r="N126" s="30">
        <v>11169</v>
      </c>
      <c r="O126" s="32">
        <v>3439.9547</v>
      </c>
      <c r="P126" s="30">
        <f t="shared" si="15"/>
        <v>7672</v>
      </c>
      <c r="Q126" s="32">
        <f t="shared" si="16"/>
        <v>2548.1803</v>
      </c>
      <c r="R126" s="30">
        <v>3497</v>
      </c>
      <c r="S126" s="32">
        <v>891.7744</v>
      </c>
      <c r="T126" s="32">
        <v>4681</v>
      </c>
      <c r="U126" s="32">
        <v>1742858.1690000019</v>
      </c>
      <c r="V126" s="32"/>
      <c r="W126" s="28"/>
      <c r="X126" s="29">
        <v>1717.7</v>
      </c>
      <c r="Y126" s="39">
        <f t="shared" si="17"/>
        <v>1717.7</v>
      </c>
      <c r="Z126" s="32"/>
      <c r="AA126" s="29">
        <v>1427.0075</v>
      </c>
      <c r="AB126" s="32"/>
      <c r="AC126" s="32"/>
      <c r="AD126" s="32"/>
      <c r="AE126" s="32"/>
      <c r="AF126" s="32"/>
      <c r="AG126" s="32">
        <f t="shared" si="10"/>
        <v>77.17878558537579</v>
      </c>
      <c r="AH126" s="32">
        <f t="shared" si="14"/>
        <v>148.3483902893404</v>
      </c>
      <c r="AI126" s="32">
        <f t="shared" si="12"/>
        <v>101.46464277813367</v>
      </c>
      <c r="AJ126" s="32"/>
      <c r="AK126" s="32"/>
      <c r="AL126" s="49">
        <f t="shared" si="13"/>
        <v>101.46464277813367</v>
      </c>
      <c r="AM126" s="32"/>
      <c r="AN126" s="29"/>
    </row>
    <row r="127" spans="1:40" ht="15">
      <c r="A127" s="28">
        <v>2001</v>
      </c>
      <c r="B127" s="28"/>
      <c r="C127" s="28"/>
      <c r="D127" s="28"/>
      <c r="E127" s="28"/>
      <c r="F127" s="29"/>
      <c r="G127" s="29"/>
      <c r="H127" s="32"/>
      <c r="I127" s="32"/>
      <c r="J127" s="32"/>
      <c r="K127" s="32"/>
      <c r="L127" s="30">
        <v>8290</v>
      </c>
      <c r="M127" s="47">
        <v>699.4</v>
      </c>
      <c r="N127" s="30">
        <v>7713</v>
      </c>
      <c r="O127" s="32">
        <v>1687.6831</v>
      </c>
      <c r="P127" s="30">
        <f t="shared" si="15"/>
        <v>4897</v>
      </c>
      <c r="Q127" s="32">
        <f t="shared" si="16"/>
        <v>1043.4859999999999</v>
      </c>
      <c r="R127" s="30">
        <v>2816</v>
      </c>
      <c r="S127" s="32">
        <v>644.1971</v>
      </c>
      <c r="T127" s="32">
        <v>3421</v>
      </c>
      <c r="U127" s="32">
        <v>1154824.1959999986</v>
      </c>
      <c r="V127" s="32"/>
      <c r="W127" s="28"/>
      <c r="X127" s="29">
        <v>1700.2</v>
      </c>
      <c r="Y127" s="39">
        <f t="shared" si="17"/>
        <v>1700.2</v>
      </c>
      <c r="Z127" s="32"/>
      <c r="AA127" s="29">
        <v>1192.0783333333334</v>
      </c>
      <c r="AB127" s="32"/>
      <c r="AC127" s="32"/>
      <c r="AD127" s="32"/>
      <c r="AE127" s="32"/>
      <c r="AF127" s="32"/>
      <c r="AG127" s="32">
        <f t="shared" si="10"/>
        <v>41.13633690154099</v>
      </c>
      <c r="AH127" s="32">
        <f t="shared" si="14"/>
        <v>61.37430890483472</v>
      </c>
      <c r="AI127" s="32">
        <f t="shared" si="12"/>
        <v>67.92284413598392</v>
      </c>
      <c r="AJ127" s="32"/>
      <c r="AK127" s="32"/>
      <c r="AL127" s="49">
        <f t="shared" si="13"/>
        <v>67.92284413598392</v>
      </c>
      <c r="AM127" s="32"/>
      <c r="AN127" s="29"/>
    </row>
    <row r="128" spans="1:40" ht="15">
      <c r="A128" s="28">
        <v>2002</v>
      </c>
      <c r="B128" s="28"/>
      <c r="C128" s="28"/>
      <c r="D128" s="28"/>
      <c r="E128" s="28"/>
      <c r="F128" s="29"/>
      <c r="G128" s="29"/>
      <c r="H128" s="32"/>
      <c r="I128" s="32"/>
      <c r="J128" s="32"/>
      <c r="K128" s="32"/>
      <c r="L128" s="30">
        <v>7303</v>
      </c>
      <c r="M128" s="47">
        <v>440.7</v>
      </c>
      <c r="N128" s="30">
        <v>7032</v>
      </c>
      <c r="O128" s="32">
        <v>1185.3315</v>
      </c>
      <c r="P128" s="30">
        <f t="shared" si="15"/>
        <v>4401</v>
      </c>
      <c r="Q128" s="32">
        <f t="shared" si="16"/>
        <v>712.7293999999999</v>
      </c>
      <c r="R128" s="30">
        <v>2631</v>
      </c>
      <c r="S128" s="32">
        <v>472.6021</v>
      </c>
      <c r="T128" s="32">
        <v>3028</v>
      </c>
      <c r="U128" s="32">
        <v>597696.0090000002</v>
      </c>
      <c r="V128" s="32"/>
      <c r="W128" s="28"/>
      <c r="X128" s="29">
        <v>1634.9</v>
      </c>
      <c r="Y128" s="39">
        <f t="shared" si="17"/>
        <v>1634.9</v>
      </c>
      <c r="Z128" s="32"/>
      <c r="AA128" s="29">
        <v>995.63</v>
      </c>
      <c r="AB128" s="32"/>
      <c r="AC128" s="32"/>
      <c r="AD128" s="32"/>
      <c r="AE128" s="32"/>
      <c r="AF128" s="32"/>
      <c r="AG128" s="32">
        <f t="shared" si="10"/>
        <v>26.955777111749953</v>
      </c>
      <c r="AH128" s="32">
        <f t="shared" si="14"/>
        <v>43.59467857361306</v>
      </c>
      <c r="AI128" s="32">
        <f t="shared" si="12"/>
        <v>36.55856682365895</v>
      </c>
      <c r="AJ128" s="32"/>
      <c r="AK128" s="32"/>
      <c r="AL128" s="49">
        <f t="shared" si="13"/>
        <v>36.55856682365895</v>
      </c>
      <c r="AM128" s="32"/>
      <c r="AN128" s="29"/>
    </row>
    <row r="129" spans="1:40" ht="15">
      <c r="A129" s="28">
        <v>2003</v>
      </c>
      <c r="B129" s="28"/>
      <c r="C129" s="28"/>
      <c r="D129" s="28"/>
      <c r="E129" s="28"/>
      <c r="F129" s="29"/>
      <c r="G129" s="29"/>
      <c r="H129" s="32"/>
      <c r="I129" s="32"/>
      <c r="J129" s="32"/>
      <c r="K129" s="32"/>
      <c r="L129" s="30">
        <v>7983</v>
      </c>
      <c r="M129" s="47">
        <v>504.6</v>
      </c>
      <c r="N129" s="30">
        <v>7743</v>
      </c>
      <c r="O129" s="32">
        <v>1318</v>
      </c>
      <c r="P129" s="30">
        <f t="shared" si="15"/>
        <v>4653</v>
      </c>
      <c r="Q129" s="32">
        <f t="shared" si="16"/>
        <v>817</v>
      </c>
      <c r="R129" s="30">
        <v>3090</v>
      </c>
      <c r="S129" s="32">
        <v>501</v>
      </c>
      <c r="T129" s="32">
        <v>3008</v>
      </c>
      <c r="U129" s="32">
        <v>517036.2220000001</v>
      </c>
      <c r="V129" s="32"/>
      <c r="W129" s="28"/>
      <c r="X129" s="29">
        <v>1713.3</v>
      </c>
      <c r="Y129" s="39">
        <f t="shared" si="17"/>
        <v>1713.3</v>
      </c>
      <c r="Z129" s="32"/>
      <c r="AA129" s="29">
        <v>963.6891666666666</v>
      </c>
      <c r="AB129" s="32"/>
      <c r="AC129" s="32"/>
      <c r="AD129" s="32"/>
      <c r="AE129" s="32"/>
      <c r="AF129" s="32"/>
      <c r="AG129" s="32">
        <f t="shared" si="10"/>
        <v>29.451934862545965</v>
      </c>
      <c r="AH129" s="32">
        <f t="shared" si="14"/>
        <v>47.68575264110197</v>
      </c>
      <c r="AI129" s="32">
        <f t="shared" si="12"/>
        <v>30.177798517480895</v>
      </c>
      <c r="AJ129" s="32"/>
      <c r="AK129" s="32"/>
      <c r="AL129" s="49">
        <f t="shared" si="13"/>
        <v>30.177798517480895</v>
      </c>
      <c r="AM129" s="32"/>
      <c r="AN129" s="29"/>
    </row>
    <row r="130" spans="1:40" ht="15">
      <c r="A130" s="28">
        <v>2004</v>
      </c>
      <c r="B130" s="28"/>
      <c r="C130" s="28"/>
      <c r="D130" s="28"/>
      <c r="E130" s="28"/>
      <c r="F130" s="29"/>
      <c r="G130" s="29"/>
      <c r="H130" s="32"/>
      <c r="I130" s="32"/>
      <c r="J130" s="32"/>
      <c r="K130" s="32"/>
      <c r="L130" s="30">
        <v>9783</v>
      </c>
      <c r="M130" s="47">
        <v>750.7</v>
      </c>
      <c r="N130" s="32"/>
      <c r="O130" s="32"/>
      <c r="P130" s="32"/>
      <c r="Q130" s="32"/>
      <c r="R130" s="32"/>
      <c r="S130" s="32"/>
      <c r="T130" s="32">
        <v>3079</v>
      </c>
      <c r="U130" s="32">
        <v>797187.8380000015</v>
      </c>
      <c r="V130" s="32"/>
      <c r="W130" s="28"/>
      <c r="X130" s="29">
        <v>1903.6</v>
      </c>
      <c r="Y130" s="39">
        <f t="shared" si="17"/>
        <v>1903.6</v>
      </c>
      <c r="Z130" s="32"/>
      <c r="AA130" s="29">
        <v>1130.5475000000004</v>
      </c>
      <c r="AB130" s="32"/>
      <c r="AC130" s="32"/>
      <c r="AD130" s="32"/>
      <c r="AE130" s="32"/>
      <c r="AF130" s="32"/>
      <c r="AG130" s="32">
        <f t="shared" si="10"/>
        <v>39.43580584156336</v>
      </c>
      <c r="AH130" s="32"/>
      <c r="AI130" s="32">
        <f t="shared" si="12"/>
        <v>41.877907018281235</v>
      </c>
      <c r="AJ130" s="32"/>
      <c r="AK130" s="32"/>
      <c r="AL130" s="49">
        <f t="shared" si="13"/>
        <v>41.877907018281235</v>
      </c>
      <c r="AM130" s="32"/>
      <c r="AN130" s="29"/>
    </row>
    <row r="131" spans="1:40" ht="15">
      <c r="A131" s="28">
        <v>2005</v>
      </c>
      <c r="B131" s="28"/>
      <c r="C131" s="28"/>
      <c r="D131" s="28"/>
      <c r="E131" s="28"/>
      <c r="F131" s="29"/>
      <c r="G131" s="29"/>
      <c r="H131" s="32"/>
      <c r="I131" s="32"/>
      <c r="J131" s="32"/>
      <c r="K131" s="32"/>
      <c r="L131" s="30">
        <v>10332</v>
      </c>
      <c r="M131" s="47">
        <v>1011</v>
      </c>
      <c r="N131" s="32"/>
      <c r="O131" s="32"/>
      <c r="P131" s="32"/>
      <c r="Q131" s="32"/>
      <c r="R131" s="32"/>
      <c r="S131" s="32"/>
      <c r="T131" s="32">
        <v>3410</v>
      </c>
      <c r="U131" s="32">
        <v>889426.1460000008</v>
      </c>
      <c r="V131" s="32"/>
      <c r="W131" s="28"/>
      <c r="X131" s="29">
        <v>2122.3</v>
      </c>
      <c r="Y131" s="39">
        <f t="shared" si="17"/>
        <v>2122.3</v>
      </c>
      <c r="Z131" s="32"/>
      <c r="AA131" s="29">
        <v>1207.0608333333332</v>
      </c>
      <c r="AB131" s="32"/>
      <c r="AC131" s="32"/>
      <c r="AD131" s="32"/>
      <c r="AE131" s="32"/>
      <c r="AF131" s="32"/>
      <c r="AG131" s="32">
        <f t="shared" si="10"/>
        <v>47.636997596946706</v>
      </c>
      <c r="AH131" s="32"/>
      <c r="AI131" s="32">
        <f t="shared" si="12"/>
        <v>41.90859661687795</v>
      </c>
      <c r="AJ131" s="32"/>
      <c r="AK131" s="32"/>
      <c r="AL131" s="49">
        <f t="shared" si="13"/>
        <v>41.90859661687795</v>
      </c>
      <c r="AM131" s="32"/>
      <c r="AN131" s="29"/>
    </row>
    <row r="132" spans="1:40" ht="15">
      <c r="A132" s="28">
        <v>2006</v>
      </c>
      <c r="B132" s="28"/>
      <c r="C132" s="28"/>
      <c r="D132" s="28"/>
      <c r="E132" s="28"/>
      <c r="F132" s="29"/>
      <c r="G132" s="29"/>
      <c r="H132" s="32"/>
      <c r="I132" s="32"/>
      <c r="J132" s="32"/>
      <c r="K132" s="32"/>
      <c r="L132" s="30">
        <v>10660</v>
      </c>
      <c r="M132" s="47">
        <v>1221.8</v>
      </c>
      <c r="N132" s="32"/>
      <c r="O132" s="32"/>
      <c r="P132" s="32"/>
      <c r="Q132" s="32"/>
      <c r="R132" s="32"/>
      <c r="S132" s="32"/>
      <c r="T132" s="32">
        <v>3624</v>
      </c>
      <c r="U132" s="32">
        <v>1351443.776000001</v>
      </c>
      <c r="V132" s="32"/>
      <c r="W132" s="28"/>
      <c r="X132" s="29">
        <v>2267.2</v>
      </c>
      <c r="Y132" s="39">
        <f t="shared" si="17"/>
        <v>2267.2</v>
      </c>
      <c r="Z132" s="32"/>
      <c r="AA132" s="29">
        <v>1310.6699999999998</v>
      </c>
      <c r="AB132" s="32"/>
      <c r="AC132" s="32"/>
      <c r="AD132" s="32"/>
      <c r="AE132" s="32"/>
      <c r="AF132" s="32"/>
      <c r="AG132" s="32">
        <f t="shared" si="10"/>
        <v>53.890261115031755</v>
      </c>
      <c r="AH132" s="32"/>
      <c r="AI132" s="32">
        <f t="shared" si="12"/>
        <v>59.608494001411486</v>
      </c>
      <c r="AJ132" s="32"/>
      <c r="AK132" s="32"/>
      <c r="AL132" s="49">
        <f t="shared" si="13"/>
        <v>59.608494001411486</v>
      </c>
      <c r="AM132" s="32"/>
      <c r="AN132" s="29"/>
    </row>
    <row r="133" spans="1:40" ht="15">
      <c r="A133" s="28">
        <v>2007</v>
      </c>
      <c r="B133" s="28"/>
      <c r="C133" s="28"/>
      <c r="D133" s="28"/>
      <c r="E133" s="28"/>
      <c r="F133" s="29"/>
      <c r="G133" s="29"/>
      <c r="H133" s="32"/>
      <c r="I133" s="32"/>
      <c r="J133" s="32"/>
      <c r="K133" s="32"/>
      <c r="L133" s="30">
        <v>10559</v>
      </c>
      <c r="M133" s="47">
        <v>1225.3</v>
      </c>
      <c r="N133" s="32"/>
      <c r="O133" s="32"/>
      <c r="P133" s="32"/>
      <c r="Q133" s="32"/>
      <c r="R133" s="32"/>
      <c r="S133" s="32"/>
      <c r="T133" s="32">
        <v>3865</v>
      </c>
      <c r="U133" s="32">
        <v>1675588.7240000018</v>
      </c>
      <c r="V133" s="32"/>
      <c r="W133" s="28"/>
      <c r="X133" s="29">
        <v>2266.1</v>
      </c>
      <c r="Y133" s="39">
        <f t="shared" si="17"/>
        <v>2266.1</v>
      </c>
      <c r="Z133" s="32"/>
      <c r="AA133" s="29">
        <v>1476.6333333333332</v>
      </c>
      <c r="AB133" s="32"/>
      <c r="AC133" s="32"/>
      <c r="AD133" s="32"/>
      <c r="AE133" s="32"/>
      <c r="AF133" s="32"/>
      <c r="AG133" s="32">
        <f t="shared" si="10"/>
        <v>54.07087065884119</v>
      </c>
      <c r="AH133" s="32"/>
      <c r="AI133" s="32">
        <f t="shared" si="12"/>
        <v>73.94151732050669</v>
      </c>
      <c r="AJ133" s="32"/>
      <c r="AK133" s="32"/>
      <c r="AL133" s="49">
        <f t="shared" si="13"/>
        <v>73.94151732050669</v>
      </c>
      <c r="AM133" s="32"/>
      <c r="AN133" s="29"/>
    </row>
    <row r="134" spans="1:40" ht="15">
      <c r="A134" s="28">
        <v>2008</v>
      </c>
      <c r="B134" s="28"/>
      <c r="C134" s="28"/>
      <c r="D134" s="28"/>
      <c r="E134" s="28"/>
      <c r="F134" s="29"/>
      <c r="G134" s="29"/>
      <c r="H134" s="32"/>
      <c r="I134" s="32"/>
      <c r="J134" s="32"/>
      <c r="K134" s="32"/>
      <c r="L134" s="32"/>
      <c r="M134" s="47"/>
      <c r="N134" s="32"/>
      <c r="O134" s="32"/>
      <c r="P134" s="32"/>
      <c r="Q134" s="32"/>
      <c r="R134" s="32"/>
      <c r="S134" s="32"/>
      <c r="T134" s="32">
        <v>3168</v>
      </c>
      <c r="U134" s="32">
        <v>978470.6600000001</v>
      </c>
      <c r="V134" s="32"/>
      <c r="W134" s="28"/>
      <c r="X134" s="29">
        <v>2128.7</v>
      </c>
      <c r="Y134" s="39">
        <f t="shared" si="17"/>
        <v>2128.7</v>
      </c>
      <c r="Z134" s="32"/>
      <c r="AA134" s="29">
        <v>1220.888333333333</v>
      </c>
      <c r="AB134" s="32"/>
      <c r="AC134" s="32"/>
      <c r="AD134" s="32"/>
      <c r="AE134" s="32"/>
      <c r="AF134" s="32"/>
      <c r="AG134" s="32"/>
      <c r="AH134" s="32"/>
      <c r="AI134" s="32">
        <f t="shared" si="12"/>
        <v>45.96564382017195</v>
      </c>
      <c r="AJ134" s="32"/>
      <c r="AK134" s="32"/>
      <c r="AL134" s="49">
        <f t="shared" si="13"/>
        <v>45.96564382017195</v>
      </c>
      <c r="AM134" s="32"/>
      <c r="AN134" s="29"/>
    </row>
    <row r="135" spans="1:40" ht="15">
      <c r="A135" s="28">
        <v>2009</v>
      </c>
      <c r="B135" s="28"/>
      <c r="C135" s="28"/>
      <c r="D135" s="28"/>
      <c r="E135" s="28"/>
      <c r="F135" s="29"/>
      <c r="G135" s="29"/>
      <c r="H135" s="32"/>
      <c r="I135" s="32"/>
      <c r="J135" s="32"/>
      <c r="K135" s="32"/>
      <c r="L135" s="32"/>
      <c r="M135" s="47"/>
      <c r="N135" s="32"/>
      <c r="O135" s="32"/>
      <c r="P135" s="32"/>
      <c r="Q135" s="32"/>
      <c r="R135" s="32"/>
      <c r="S135" s="32"/>
      <c r="T135" s="32">
        <v>2452</v>
      </c>
      <c r="U135" s="32">
        <v>770388.0960000007</v>
      </c>
      <c r="V135" s="32"/>
      <c r="W135" s="28"/>
      <c r="X135" s="29">
        <v>1703.5</v>
      </c>
      <c r="Y135" s="39">
        <f t="shared" si="17"/>
        <v>1703.5</v>
      </c>
      <c r="Z135" s="32"/>
      <c r="AA135" s="29">
        <v>946.7358333333335</v>
      </c>
      <c r="AB135" s="32"/>
      <c r="AC135" s="32"/>
      <c r="AD135" s="32"/>
      <c r="AE135" s="32"/>
      <c r="AF135" s="32"/>
      <c r="AG135" s="32"/>
      <c r="AH135" s="32"/>
      <c r="AI135" s="32">
        <f t="shared" si="12"/>
        <v>45.2238389198709</v>
      </c>
      <c r="AJ135" s="32"/>
      <c r="AK135" s="32"/>
      <c r="AL135" s="49">
        <f t="shared" si="13"/>
        <v>45.2238389198709</v>
      </c>
      <c r="AM135" s="32"/>
      <c r="AN135" s="29"/>
    </row>
    <row r="136" spans="1:40" ht="15">
      <c r="A136" s="28">
        <v>2010</v>
      </c>
      <c r="B136" s="28"/>
      <c r="C136" s="28"/>
      <c r="D136" s="28"/>
      <c r="E136" s="28"/>
      <c r="F136" s="29"/>
      <c r="G136" s="29"/>
      <c r="H136" s="32"/>
      <c r="I136" s="32"/>
      <c r="J136" s="32"/>
      <c r="K136" s="32"/>
      <c r="L136" s="32"/>
      <c r="M136" s="47"/>
      <c r="N136" s="32"/>
      <c r="O136" s="32"/>
      <c r="P136" s="32"/>
      <c r="Q136" s="32"/>
      <c r="R136" s="32"/>
      <c r="S136" s="32"/>
      <c r="T136" s="32">
        <v>2467</v>
      </c>
      <c r="U136" s="32">
        <v>695001.2719999998</v>
      </c>
      <c r="V136" s="32"/>
      <c r="W136" s="28"/>
      <c r="X136" s="29">
        <v>1679</v>
      </c>
      <c r="Y136" s="39">
        <f>X136</f>
        <v>1679</v>
      </c>
      <c r="Z136" s="32"/>
      <c r="AA136" s="29">
        <v>1139.3075000000001</v>
      </c>
      <c r="AB136" s="32"/>
      <c r="AC136" s="32"/>
      <c r="AD136" s="32"/>
      <c r="AE136" s="32"/>
      <c r="AF136" s="32"/>
      <c r="AG136" s="32"/>
      <c r="AH136" s="32"/>
      <c r="AI136" s="32">
        <f t="shared" si="12"/>
        <v>41.39376247766526</v>
      </c>
      <c r="AJ136" s="32"/>
      <c r="AK136" s="32"/>
      <c r="AL136" s="49">
        <f t="shared" si="13"/>
        <v>41.39376247766526</v>
      </c>
      <c r="AM136" s="32"/>
      <c r="AN136" s="29"/>
    </row>
    <row r="137" spans="1:40" ht="15">
      <c r="A137" s="28">
        <v>2011</v>
      </c>
      <c r="B137" s="28"/>
      <c r="C137" s="28"/>
      <c r="D137" s="28"/>
      <c r="E137" s="28"/>
      <c r="F137" s="29"/>
      <c r="G137" s="29"/>
      <c r="H137" s="32"/>
      <c r="I137" s="32"/>
      <c r="J137" s="32"/>
      <c r="K137" s="32"/>
      <c r="L137" s="32"/>
      <c r="M137" s="50"/>
      <c r="N137" s="32"/>
      <c r="O137" s="32"/>
      <c r="P137" s="32"/>
      <c r="Q137" s="32"/>
      <c r="R137" s="32"/>
      <c r="S137" s="32"/>
      <c r="T137" s="32">
        <v>2642</v>
      </c>
      <c r="U137" s="32">
        <v>897543.807999999</v>
      </c>
      <c r="V137" s="32"/>
      <c r="W137" s="28"/>
      <c r="X137" s="28">
        <v>1818.3</v>
      </c>
      <c r="Y137" s="39">
        <f>X137</f>
        <v>1818.3</v>
      </c>
      <c r="Z137" s="32"/>
      <c r="AA137" s="32"/>
      <c r="AB137" s="32"/>
      <c r="AC137" s="32"/>
      <c r="AD137" s="32"/>
      <c r="AE137" s="32"/>
      <c r="AF137" s="32"/>
      <c r="AG137" s="32"/>
      <c r="AH137" s="32"/>
      <c r="AI137" s="32">
        <f t="shared" si="12"/>
        <v>49.361700929439536</v>
      </c>
      <c r="AJ137" s="32"/>
      <c r="AK137" s="32"/>
      <c r="AL137" s="49">
        <f t="shared" si="13"/>
        <v>49.361700929439536</v>
      </c>
      <c r="AM137" s="32"/>
      <c r="AN137" s="29"/>
    </row>
    <row r="138" spans="1:40" ht="15">
      <c r="A138" s="28">
        <v>2012</v>
      </c>
      <c r="B138" s="28"/>
      <c r="C138" s="28"/>
      <c r="D138" s="28"/>
      <c r="E138" s="28"/>
      <c r="F138" s="29"/>
      <c r="G138" s="29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>
        <v>2562</v>
      </c>
      <c r="U138" s="32">
        <v>882227.524000002</v>
      </c>
      <c r="V138" s="32"/>
      <c r="W138" s="28"/>
      <c r="X138" s="28">
        <v>2000.9</v>
      </c>
      <c r="Y138" s="39">
        <f>X138</f>
        <v>2000.9</v>
      </c>
      <c r="Z138" s="32"/>
      <c r="AA138" s="32"/>
      <c r="AB138" s="32"/>
      <c r="AC138" s="32"/>
      <c r="AD138" s="32"/>
      <c r="AE138" s="32"/>
      <c r="AF138" s="32"/>
      <c r="AG138" s="32"/>
      <c r="AH138" s="32"/>
      <c r="AI138" s="32">
        <f t="shared" si="12"/>
        <v>44.09153500924594</v>
      </c>
      <c r="AJ138" s="32"/>
      <c r="AK138" s="32"/>
      <c r="AL138" s="49">
        <f t="shared" si="13"/>
        <v>44.09153500924594</v>
      </c>
      <c r="AM138" s="32"/>
      <c r="AN138" s="2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8"/>
  <sheetViews>
    <sheetView zoomScalePageLayoutView="0" workbookViewId="0" topLeftCell="A1">
      <pane xSplit="1" ySplit="5" topLeftCell="B10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1.00390625" defaultRowHeight="12.75"/>
  <cols>
    <col min="1" max="3" width="13.875" style="1" customWidth="1"/>
    <col min="4" max="4" width="13.875" style="8" customWidth="1"/>
    <col min="5" max="9" width="13.875" style="1" customWidth="1"/>
    <col min="10" max="10" width="13.875" style="0" customWidth="1"/>
    <col min="13" max="31" width="13.875" style="1" customWidth="1"/>
  </cols>
  <sheetData>
    <row r="1" spans="2:26" ht="18">
      <c r="B1" s="10" t="s">
        <v>16</v>
      </c>
      <c r="M1" s="10" t="s">
        <v>4</v>
      </c>
      <c r="Q1" s="10" t="s">
        <v>73</v>
      </c>
      <c r="S1" s="10" t="s">
        <v>82</v>
      </c>
      <c r="Z1" s="10" t="s">
        <v>91</v>
      </c>
    </row>
    <row r="2" spans="1:31" ht="47.25">
      <c r="A2" s="2" t="s">
        <v>56</v>
      </c>
      <c r="B2" s="3" t="s">
        <v>71</v>
      </c>
      <c r="C2" s="3"/>
      <c r="D2" s="9"/>
      <c r="E2" s="3"/>
      <c r="F2" s="3"/>
      <c r="G2" s="3" t="s">
        <v>9</v>
      </c>
      <c r="H2" s="3"/>
      <c r="I2" s="3"/>
      <c r="J2" s="3"/>
      <c r="M2" s="3" t="s">
        <v>6</v>
      </c>
      <c r="N2" s="3" t="s">
        <v>9</v>
      </c>
      <c r="O2" s="3" t="s">
        <v>10</v>
      </c>
      <c r="P2" s="3"/>
      <c r="Q2" s="3" t="s">
        <v>72</v>
      </c>
      <c r="R2" s="3"/>
      <c r="S2" s="3" t="s">
        <v>71</v>
      </c>
      <c r="T2" s="3"/>
      <c r="U2" s="3"/>
      <c r="V2" s="3"/>
      <c r="W2" s="3" t="s">
        <v>74</v>
      </c>
      <c r="X2" s="3" t="s">
        <v>75</v>
      </c>
      <c r="Z2" s="3"/>
      <c r="AA2" s="3"/>
      <c r="AB2" s="3"/>
      <c r="AC2" s="3"/>
      <c r="AD2" s="3"/>
      <c r="AE2" s="3"/>
    </row>
    <row r="3" spans="1:31" s="15" customFormat="1" ht="39.75" customHeight="1">
      <c r="A3" s="12" t="s">
        <v>55</v>
      </c>
      <c r="B3" s="13" t="s">
        <v>102</v>
      </c>
      <c r="C3" s="13" t="s">
        <v>102</v>
      </c>
      <c r="D3" s="13" t="s">
        <v>99</v>
      </c>
      <c r="E3" s="13" t="s">
        <v>102</v>
      </c>
      <c r="F3" s="13" t="s">
        <v>102</v>
      </c>
      <c r="G3" s="13" t="s">
        <v>103</v>
      </c>
      <c r="H3" s="13" t="s">
        <v>104</v>
      </c>
      <c r="I3" s="13" t="s">
        <v>105</v>
      </c>
      <c r="J3" s="13" t="s">
        <v>109</v>
      </c>
      <c r="M3" s="13" t="s">
        <v>107</v>
      </c>
      <c r="N3" s="13" t="s">
        <v>108</v>
      </c>
      <c r="O3" s="13"/>
      <c r="P3" s="13"/>
      <c r="Q3" s="13" t="s">
        <v>111</v>
      </c>
      <c r="R3" s="16"/>
      <c r="S3" s="16"/>
      <c r="T3" s="16"/>
      <c r="U3" s="16"/>
      <c r="V3" s="16"/>
      <c r="W3" s="16"/>
      <c r="X3" s="16"/>
      <c r="Y3" s="14"/>
      <c r="Z3" s="16"/>
      <c r="AA3" s="16"/>
      <c r="AB3" s="16"/>
      <c r="AC3" s="16"/>
      <c r="AD3" s="16"/>
      <c r="AE3" s="16"/>
    </row>
    <row r="4" spans="1:31" s="15" customFormat="1" ht="51.75" customHeight="1">
      <c r="A4" s="12" t="s">
        <v>11</v>
      </c>
      <c r="B4" s="13" t="s">
        <v>12</v>
      </c>
      <c r="C4" s="13"/>
      <c r="D4" s="17"/>
      <c r="E4" s="13"/>
      <c r="F4" s="13"/>
      <c r="G4" s="13" t="s">
        <v>8</v>
      </c>
      <c r="H4" s="13"/>
      <c r="I4" s="13" t="s">
        <v>13</v>
      </c>
      <c r="J4" s="13"/>
      <c r="M4" s="13" t="s">
        <v>7</v>
      </c>
      <c r="N4" s="13" t="s">
        <v>110</v>
      </c>
      <c r="O4" s="13" t="s">
        <v>42</v>
      </c>
      <c r="P4" s="13"/>
      <c r="Q4" s="13"/>
      <c r="R4" s="13"/>
      <c r="S4" s="13" t="s">
        <v>12</v>
      </c>
      <c r="T4" s="13"/>
      <c r="U4" s="13"/>
      <c r="V4" s="13"/>
      <c r="W4" s="13" t="s">
        <v>76</v>
      </c>
      <c r="X4" s="13" t="s">
        <v>79</v>
      </c>
      <c r="Y4" s="13"/>
      <c r="Z4" s="13"/>
      <c r="AA4" s="14"/>
      <c r="AB4" s="13"/>
      <c r="AC4" s="13"/>
      <c r="AD4" s="13"/>
      <c r="AE4" s="13"/>
    </row>
    <row r="5" spans="1:31" s="15" customFormat="1" ht="42.75" customHeight="1">
      <c r="A5" s="12" t="s">
        <v>14</v>
      </c>
      <c r="B5" s="13" t="s">
        <v>15</v>
      </c>
      <c r="C5" s="13" t="s">
        <v>0</v>
      </c>
      <c r="D5" s="17" t="s">
        <v>1</v>
      </c>
      <c r="E5" s="13" t="s">
        <v>2</v>
      </c>
      <c r="F5" s="13" t="s">
        <v>3</v>
      </c>
      <c r="G5" s="13" t="s">
        <v>32</v>
      </c>
      <c r="H5" s="13" t="s">
        <v>77</v>
      </c>
      <c r="I5" s="13" t="s">
        <v>32</v>
      </c>
      <c r="J5" s="13" t="s">
        <v>106</v>
      </c>
      <c r="M5" s="13" t="s">
        <v>5</v>
      </c>
      <c r="N5" s="13" t="s">
        <v>5</v>
      </c>
      <c r="O5" s="13" t="s">
        <v>5</v>
      </c>
      <c r="P5" s="13"/>
      <c r="Q5" s="13"/>
      <c r="R5" s="13"/>
      <c r="S5" s="13" t="s">
        <v>78</v>
      </c>
      <c r="T5" s="17" t="s">
        <v>83</v>
      </c>
      <c r="U5" s="13" t="s">
        <v>92</v>
      </c>
      <c r="V5" s="13" t="s">
        <v>93</v>
      </c>
      <c r="W5" s="13" t="s">
        <v>84</v>
      </c>
      <c r="X5" s="13" t="s">
        <v>85</v>
      </c>
      <c r="Y5" s="13"/>
      <c r="Z5" s="14"/>
      <c r="AA5" s="13"/>
      <c r="AB5" s="14"/>
      <c r="AC5" s="13"/>
      <c r="AD5" s="13"/>
      <c r="AE5" s="13"/>
    </row>
    <row r="6" spans="1:26" ht="18">
      <c r="A6" s="23">
        <v>1880</v>
      </c>
      <c r="B6" s="23">
        <v>4</v>
      </c>
      <c r="C6" s="24">
        <v>0.1</v>
      </c>
      <c r="D6" s="27"/>
      <c r="E6" s="24"/>
      <c r="F6" s="24"/>
      <c r="G6" s="23"/>
      <c r="H6" s="23"/>
      <c r="I6" s="23"/>
      <c r="J6" s="23"/>
      <c r="K6" s="23"/>
      <c r="L6" s="23"/>
      <c r="M6" s="23">
        <v>107</v>
      </c>
      <c r="N6" s="23"/>
      <c r="O6" s="51">
        <f>(M6/100)*104.2099006</f>
        <v>111.504593642</v>
      </c>
      <c r="P6" s="23"/>
      <c r="Q6" s="23"/>
      <c r="R6" s="23"/>
      <c r="S6" s="24">
        <f aca="true" t="shared" si="0" ref="S6:S44">(C6/$O6)*100</f>
        <v>0.0896824038667528</v>
      </c>
      <c r="T6" s="23"/>
      <c r="U6" s="23"/>
      <c r="V6" s="23"/>
      <c r="W6" s="23"/>
      <c r="X6" s="23"/>
      <c r="Y6" s="23"/>
      <c r="Z6" s="52">
        <f>S6*2.152805799</f>
        <v>0.19306879911260544</v>
      </c>
    </row>
    <row r="7" spans="1:26" ht="18">
      <c r="A7" s="23">
        <v>1881</v>
      </c>
      <c r="B7" s="23">
        <v>1</v>
      </c>
      <c r="C7" s="24">
        <v>0</v>
      </c>
      <c r="D7" s="27"/>
      <c r="E7" s="24"/>
      <c r="F7" s="24"/>
      <c r="G7" s="23"/>
      <c r="H7" s="23"/>
      <c r="I7" s="23"/>
      <c r="J7" s="23"/>
      <c r="K7" s="23"/>
      <c r="L7" s="23"/>
      <c r="M7" s="23">
        <v>109</v>
      </c>
      <c r="N7" s="23"/>
      <c r="O7" s="51">
        <f aca="true" t="shared" si="1" ref="O7:O70">(M7/100)*104.2099006</f>
        <v>113.588791654</v>
      </c>
      <c r="P7" s="23"/>
      <c r="Q7" s="23"/>
      <c r="R7" s="23"/>
      <c r="S7" s="24">
        <f t="shared" si="0"/>
        <v>0</v>
      </c>
      <c r="T7" s="23"/>
      <c r="U7" s="23"/>
      <c r="V7" s="23"/>
      <c r="W7" s="23"/>
      <c r="X7" s="23"/>
      <c r="Y7" s="23"/>
      <c r="Z7" s="53">
        <f>Z6+(Z6*(RATE(($A$8-$A$6),0,Z$6,-Z$8)))</f>
        <v>0.7851128801644933</v>
      </c>
    </row>
    <row r="8" spans="1:26" ht="18">
      <c r="A8" s="23">
        <v>1882</v>
      </c>
      <c r="B8" s="23">
        <v>6</v>
      </c>
      <c r="C8" s="24">
        <v>1.7</v>
      </c>
      <c r="D8" s="27"/>
      <c r="E8" s="24"/>
      <c r="F8" s="24"/>
      <c r="G8" s="23"/>
      <c r="H8" s="23"/>
      <c r="I8" s="23"/>
      <c r="J8" s="23"/>
      <c r="K8" s="23"/>
      <c r="L8" s="23"/>
      <c r="M8" s="23">
        <v>110</v>
      </c>
      <c r="N8" s="23"/>
      <c r="O8" s="51">
        <f t="shared" si="1"/>
        <v>114.63089066</v>
      </c>
      <c r="P8" s="23"/>
      <c r="Q8" s="23"/>
      <c r="R8" s="23"/>
      <c r="S8" s="24">
        <f t="shared" si="0"/>
        <v>1.4830208421238484</v>
      </c>
      <c r="T8" s="23"/>
      <c r="U8" s="23"/>
      <c r="V8" s="23"/>
      <c r="W8" s="23"/>
      <c r="X8" s="23"/>
      <c r="Y8" s="23"/>
      <c r="Z8" s="52">
        <f>S8*2.152805799</f>
        <v>3.1926558689620843</v>
      </c>
    </row>
    <row r="9" spans="1:26" ht="18">
      <c r="A9" s="23">
        <v>1883</v>
      </c>
      <c r="B9" s="23">
        <v>6</v>
      </c>
      <c r="C9" s="24">
        <v>0.2</v>
      </c>
      <c r="D9" s="27"/>
      <c r="E9" s="24"/>
      <c r="F9" s="24"/>
      <c r="G9" s="23"/>
      <c r="H9" s="23"/>
      <c r="I9" s="23"/>
      <c r="J9" s="23"/>
      <c r="K9" s="23"/>
      <c r="L9" s="23"/>
      <c r="M9" s="23">
        <v>113</v>
      </c>
      <c r="N9" s="23"/>
      <c r="O9" s="51">
        <f t="shared" si="1"/>
        <v>117.75718767799998</v>
      </c>
      <c r="P9" s="23"/>
      <c r="Q9" s="23"/>
      <c r="R9" s="23"/>
      <c r="S9" s="24">
        <f t="shared" si="0"/>
        <v>0.1698410126326115</v>
      </c>
      <c r="T9" s="23"/>
      <c r="U9" s="23"/>
      <c r="V9" s="23"/>
      <c r="W9" s="23"/>
      <c r="X9" s="23"/>
      <c r="Y9" s="23"/>
      <c r="Z9" s="52">
        <f>S9*2.152805799</f>
        <v>0.3656347169035183</v>
      </c>
    </row>
    <row r="10" spans="1:28" ht="18">
      <c r="A10" s="23">
        <v>1884</v>
      </c>
      <c r="B10" s="23">
        <v>1</v>
      </c>
      <c r="C10" s="24">
        <v>0</v>
      </c>
      <c r="D10" s="27"/>
      <c r="E10" s="24"/>
      <c r="F10" s="24"/>
      <c r="G10" s="23"/>
      <c r="H10" s="23"/>
      <c r="I10" s="23"/>
      <c r="J10" s="23"/>
      <c r="K10" s="23"/>
      <c r="L10" s="23"/>
      <c r="M10" s="23">
        <v>106</v>
      </c>
      <c r="N10" s="23"/>
      <c r="O10" s="51">
        <f t="shared" si="1"/>
        <v>110.462494636</v>
      </c>
      <c r="P10" s="23"/>
      <c r="Q10" s="23"/>
      <c r="R10" s="23"/>
      <c r="S10" s="24">
        <f t="shared" si="0"/>
        <v>0</v>
      </c>
      <c r="T10" s="23"/>
      <c r="U10" s="23"/>
      <c r="V10" s="23"/>
      <c r="W10" s="23"/>
      <c r="X10" s="23"/>
      <c r="Y10" s="23"/>
      <c r="Z10" s="53">
        <f>Z9+(Z9*(RATE(($A$11-$A$9),0,Z$9,-Z$11)))</f>
        <v>0.48584379436025127</v>
      </c>
      <c r="AB10" s="5"/>
    </row>
    <row r="11" spans="1:28" ht="18">
      <c r="A11" s="23">
        <v>1885</v>
      </c>
      <c r="B11" s="23">
        <v>8</v>
      </c>
      <c r="C11" s="24">
        <v>0.3</v>
      </c>
      <c r="D11" s="27"/>
      <c r="E11" s="24"/>
      <c r="F11" s="24"/>
      <c r="G11" s="23"/>
      <c r="H11" s="23"/>
      <c r="I11" s="23"/>
      <c r="J11" s="23"/>
      <c r="K11" s="23"/>
      <c r="L11" s="23"/>
      <c r="M11" s="23">
        <v>96</v>
      </c>
      <c r="N11" s="23"/>
      <c r="O11" s="51">
        <f t="shared" si="1"/>
        <v>100.041504576</v>
      </c>
      <c r="P11" s="23"/>
      <c r="Q11" s="23"/>
      <c r="R11" s="23"/>
      <c r="S11" s="24">
        <f t="shared" si="0"/>
        <v>0.2998755379294547</v>
      </c>
      <c r="T11" s="23"/>
      <c r="U11" s="23"/>
      <c r="V11" s="23"/>
      <c r="W11" s="23"/>
      <c r="X11" s="23"/>
      <c r="Y11" s="23"/>
      <c r="Z11" s="52">
        <f aca="true" t="shared" si="2" ref="Z11:Z43">S11*2.152805799</f>
        <v>0.6455737970327745</v>
      </c>
      <c r="AB11" s="5"/>
    </row>
    <row r="12" spans="1:28" ht="18">
      <c r="A12" s="23">
        <v>1886</v>
      </c>
      <c r="B12" s="23">
        <v>11</v>
      </c>
      <c r="C12" s="24">
        <v>0.3</v>
      </c>
      <c r="D12" s="27"/>
      <c r="E12" s="24"/>
      <c r="F12" s="24"/>
      <c r="G12" s="23"/>
      <c r="H12" s="23"/>
      <c r="I12" s="23"/>
      <c r="J12" s="23"/>
      <c r="K12" s="23"/>
      <c r="L12" s="23"/>
      <c r="M12" s="23">
        <v>85</v>
      </c>
      <c r="N12" s="23"/>
      <c r="O12" s="51">
        <f t="shared" si="1"/>
        <v>88.57841551</v>
      </c>
      <c r="P12" s="23"/>
      <c r="Q12" s="23"/>
      <c r="R12" s="23"/>
      <c r="S12" s="24">
        <f t="shared" si="0"/>
        <v>0.33868296048503116</v>
      </c>
      <c r="T12" s="23"/>
      <c r="U12" s="23"/>
      <c r="V12" s="23"/>
      <c r="W12" s="23"/>
      <c r="X12" s="23"/>
      <c r="Y12" s="23"/>
      <c r="Z12" s="52">
        <f t="shared" si="2"/>
        <v>0.7291186413546629</v>
      </c>
      <c r="AB12" s="5"/>
    </row>
    <row r="13" spans="1:28" ht="18">
      <c r="A13" s="23">
        <v>1887</v>
      </c>
      <c r="B13" s="23">
        <v>21</v>
      </c>
      <c r="C13" s="24">
        <v>0.5</v>
      </c>
      <c r="D13" s="27"/>
      <c r="E13" s="24"/>
      <c r="F13" s="24"/>
      <c r="G13" s="23"/>
      <c r="H13" s="23"/>
      <c r="I13" s="23"/>
      <c r="J13" s="23"/>
      <c r="K13" s="23"/>
      <c r="L13" s="23"/>
      <c r="M13" s="23">
        <v>86</v>
      </c>
      <c r="N13" s="23"/>
      <c r="O13" s="51">
        <f t="shared" si="1"/>
        <v>89.620514516</v>
      </c>
      <c r="P13" s="23"/>
      <c r="Q13" s="23"/>
      <c r="R13" s="23"/>
      <c r="S13" s="24">
        <f t="shared" si="0"/>
        <v>0.5579079775431715</v>
      </c>
      <c r="T13" s="23"/>
      <c r="U13" s="23"/>
      <c r="V13" s="23"/>
      <c r="W13" s="23"/>
      <c r="X13" s="23"/>
      <c r="Y13" s="23"/>
      <c r="Z13" s="52">
        <f t="shared" si="2"/>
        <v>1.201067529363301</v>
      </c>
      <c r="AB13" s="5"/>
    </row>
    <row r="14" spans="1:28" ht="18">
      <c r="A14" s="23">
        <v>1888</v>
      </c>
      <c r="B14" s="23">
        <v>101</v>
      </c>
      <c r="C14" s="24">
        <v>5.3</v>
      </c>
      <c r="D14" s="27"/>
      <c r="E14" s="24"/>
      <c r="F14" s="24"/>
      <c r="G14" s="23"/>
      <c r="H14" s="23"/>
      <c r="I14" s="23"/>
      <c r="J14" s="23"/>
      <c r="K14" s="23"/>
      <c r="L14" s="23"/>
      <c r="M14" s="23">
        <v>90</v>
      </c>
      <c r="N14" s="23"/>
      <c r="O14" s="51">
        <f t="shared" si="1"/>
        <v>93.78891054</v>
      </c>
      <c r="P14" s="23"/>
      <c r="Q14" s="23"/>
      <c r="R14" s="23"/>
      <c r="S14" s="24">
        <f t="shared" si="0"/>
        <v>5.650987914759501</v>
      </c>
      <c r="T14" s="23"/>
      <c r="U14" s="23"/>
      <c r="V14" s="23"/>
      <c r="W14" s="23"/>
      <c r="X14" s="23"/>
      <c r="Y14" s="23"/>
      <c r="Z14" s="52">
        <f t="shared" si="2"/>
        <v>12.16547955297317</v>
      </c>
      <c r="AB14" s="5"/>
    </row>
    <row r="15" spans="1:28" ht="18">
      <c r="A15" s="23">
        <v>1889</v>
      </c>
      <c r="B15" s="23">
        <v>48</v>
      </c>
      <c r="C15" s="24">
        <v>1.7</v>
      </c>
      <c r="D15" s="27"/>
      <c r="E15" s="24"/>
      <c r="F15" s="24"/>
      <c r="G15" s="23"/>
      <c r="H15" s="23"/>
      <c r="I15" s="23"/>
      <c r="J15" s="23"/>
      <c r="K15" s="23"/>
      <c r="L15" s="23"/>
      <c r="M15" s="23">
        <v>100</v>
      </c>
      <c r="N15" s="23"/>
      <c r="O15" s="51">
        <f t="shared" si="1"/>
        <v>104.2099006</v>
      </c>
      <c r="P15" s="23"/>
      <c r="Q15" s="23"/>
      <c r="R15" s="23"/>
      <c r="S15" s="24">
        <f t="shared" si="0"/>
        <v>1.6313229263362334</v>
      </c>
      <c r="T15" s="23"/>
      <c r="U15" s="23"/>
      <c r="V15" s="23"/>
      <c r="W15" s="23"/>
      <c r="X15" s="23"/>
      <c r="Y15" s="23"/>
      <c r="Z15" s="52">
        <f t="shared" si="2"/>
        <v>3.511921455858293</v>
      </c>
      <c r="AB15" s="5"/>
    </row>
    <row r="16" spans="1:28" ht="18">
      <c r="A16" s="23">
        <v>1890</v>
      </c>
      <c r="B16" s="23">
        <v>92</v>
      </c>
      <c r="C16" s="24">
        <v>8.9</v>
      </c>
      <c r="D16" s="27"/>
      <c r="E16" s="24"/>
      <c r="F16" s="24"/>
      <c r="G16" s="23"/>
      <c r="H16" s="23"/>
      <c r="I16" s="23"/>
      <c r="J16" s="23"/>
      <c r="K16" s="23"/>
      <c r="L16" s="23"/>
      <c r="M16" s="23">
        <v>106</v>
      </c>
      <c r="N16" s="23"/>
      <c r="O16" s="51">
        <f t="shared" si="1"/>
        <v>110.462494636</v>
      </c>
      <c r="P16" s="23"/>
      <c r="Q16" s="23"/>
      <c r="R16" s="23"/>
      <c r="S16" s="24">
        <f t="shared" si="0"/>
        <v>8.057033320972518</v>
      </c>
      <c r="T16" s="23"/>
      <c r="U16" s="23"/>
      <c r="V16" s="23"/>
      <c r="W16" s="23"/>
      <c r="X16" s="23"/>
      <c r="Y16" s="23"/>
      <c r="Z16" s="52">
        <f t="shared" si="2"/>
        <v>17.345228056125865</v>
      </c>
      <c r="AB16" s="5"/>
    </row>
    <row r="17" spans="1:28" ht="18">
      <c r="A17" s="23">
        <v>1891</v>
      </c>
      <c r="B17" s="23">
        <v>35</v>
      </c>
      <c r="C17" s="24">
        <v>0.8</v>
      </c>
      <c r="D17" s="27"/>
      <c r="E17" s="24"/>
      <c r="F17" s="24"/>
      <c r="G17" s="23"/>
      <c r="H17" s="23"/>
      <c r="I17" s="23"/>
      <c r="J17" s="23"/>
      <c r="K17" s="23"/>
      <c r="L17" s="23"/>
      <c r="M17" s="23">
        <v>107</v>
      </c>
      <c r="N17" s="23"/>
      <c r="O17" s="51">
        <f t="shared" si="1"/>
        <v>111.504593642</v>
      </c>
      <c r="P17" s="23"/>
      <c r="Q17" s="23"/>
      <c r="R17" s="23"/>
      <c r="S17" s="24">
        <f t="shared" si="0"/>
        <v>0.7174592309340224</v>
      </c>
      <c r="T17" s="23"/>
      <c r="U17" s="23"/>
      <c r="V17" s="23"/>
      <c r="W17" s="23"/>
      <c r="X17" s="23"/>
      <c r="Y17" s="23"/>
      <c r="Z17" s="52">
        <f t="shared" si="2"/>
        <v>1.5445503929008435</v>
      </c>
      <c r="AB17" s="5"/>
    </row>
    <row r="18" spans="1:28" ht="18">
      <c r="A18" s="23">
        <v>1892</v>
      </c>
      <c r="B18" s="23">
        <v>24</v>
      </c>
      <c r="C18" s="24">
        <v>0.7</v>
      </c>
      <c r="D18" s="27"/>
      <c r="E18" s="24"/>
      <c r="F18" s="24"/>
      <c r="G18" s="23"/>
      <c r="H18" s="23"/>
      <c r="I18" s="23"/>
      <c r="J18" s="23"/>
      <c r="K18" s="23"/>
      <c r="L18" s="23"/>
      <c r="M18" s="23">
        <v>108</v>
      </c>
      <c r="N18" s="23"/>
      <c r="O18" s="51">
        <f t="shared" si="1"/>
        <v>112.546692648</v>
      </c>
      <c r="P18" s="23"/>
      <c r="Q18" s="23"/>
      <c r="R18" s="23"/>
      <c r="S18" s="24">
        <f t="shared" si="0"/>
        <v>0.6219640786684985</v>
      </c>
      <c r="T18" s="23"/>
      <c r="U18" s="23"/>
      <c r="V18" s="23"/>
      <c r="W18" s="23"/>
      <c r="X18" s="23"/>
      <c r="Y18" s="23"/>
      <c r="Z18" s="52">
        <f t="shared" si="2"/>
        <v>1.3389678753272356</v>
      </c>
      <c r="AB18" s="5"/>
    </row>
    <row r="19" spans="1:28" ht="18">
      <c r="A19" s="23">
        <v>1893</v>
      </c>
      <c r="B19" s="23">
        <v>11</v>
      </c>
      <c r="C19" s="24">
        <v>0.2</v>
      </c>
      <c r="D19" s="27"/>
      <c r="E19" s="24"/>
      <c r="F19" s="24"/>
      <c r="G19" s="23"/>
      <c r="H19" s="23"/>
      <c r="I19" s="23"/>
      <c r="J19" s="23"/>
      <c r="K19" s="23"/>
      <c r="L19" s="23"/>
      <c r="M19" s="23">
        <v>109</v>
      </c>
      <c r="N19" s="23"/>
      <c r="O19" s="51">
        <f t="shared" si="1"/>
        <v>113.588791654</v>
      </c>
      <c r="P19" s="23"/>
      <c r="Q19" s="23"/>
      <c r="R19" s="23"/>
      <c r="S19" s="24">
        <f t="shared" si="0"/>
        <v>0.1760737103439</v>
      </c>
      <c r="T19" s="23"/>
      <c r="U19" s="23"/>
      <c r="V19" s="23"/>
      <c r="W19" s="23"/>
      <c r="X19" s="23"/>
      <c r="Y19" s="23"/>
      <c r="Z19" s="52">
        <f t="shared" si="2"/>
        <v>0.3790525046797941</v>
      </c>
      <c r="AB19" s="5"/>
    </row>
    <row r="20" spans="1:28" ht="18">
      <c r="A20" s="23">
        <v>1894</v>
      </c>
      <c r="B20" s="23">
        <v>17</v>
      </c>
      <c r="C20" s="24">
        <v>0.4</v>
      </c>
      <c r="D20" s="27"/>
      <c r="E20" s="24"/>
      <c r="F20" s="24"/>
      <c r="G20" s="23"/>
      <c r="H20" s="23"/>
      <c r="I20" s="23"/>
      <c r="J20" s="23"/>
      <c r="K20" s="23"/>
      <c r="L20" s="23"/>
      <c r="M20" s="23">
        <v>111</v>
      </c>
      <c r="N20" s="23"/>
      <c r="O20" s="51">
        <f t="shared" si="1"/>
        <v>115.672989666</v>
      </c>
      <c r="P20" s="23"/>
      <c r="Q20" s="23"/>
      <c r="R20" s="23"/>
      <c r="S20" s="24">
        <f t="shared" si="0"/>
        <v>0.34580242211684864</v>
      </c>
      <c r="T20" s="23"/>
      <c r="U20" s="23"/>
      <c r="V20" s="23"/>
      <c r="W20" s="23"/>
      <c r="X20" s="23"/>
      <c r="Y20" s="23"/>
      <c r="Z20" s="52">
        <f t="shared" si="2"/>
        <v>0.7444454596413975</v>
      </c>
      <c r="AB20" s="5"/>
    </row>
    <row r="21" spans="1:28" ht="18">
      <c r="A21" s="23">
        <v>1895</v>
      </c>
      <c r="B21" s="23">
        <v>32</v>
      </c>
      <c r="C21" s="24">
        <v>0.9</v>
      </c>
      <c r="D21" s="27"/>
      <c r="E21" s="24"/>
      <c r="F21" s="24"/>
      <c r="G21" s="23"/>
      <c r="H21" s="23"/>
      <c r="I21" s="23"/>
      <c r="J21" s="23"/>
      <c r="K21" s="23"/>
      <c r="L21" s="23"/>
      <c r="M21" s="23">
        <v>115</v>
      </c>
      <c r="N21" s="23"/>
      <c r="O21" s="51">
        <f t="shared" si="1"/>
        <v>119.84138568999998</v>
      </c>
      <c r="P21" s="23"/>
      <c r="Q21" s="23"/>
      <c r="R21" s="23"/>
      <c r="S21" s="24">
        <f t="shared" si="0"/>
        <v>0.7509926515102866</v>
      </c>
      <c r="T21" s="23"/>
      <c r="U21" s="23"/>
      <c r="V21" s="23"/>
      <c r="W21" s="23"/>
      <c r="X21" s="23"/>
      <c r="Y21" s="23"/>
      <c r="Z21" s="52">
        <f t="shared" si="2"/>
        <v>1.6167413351777309</v>
      </c>
      <c r="AB21" s="5"/>
    </row>
    <row r="22" spans="1:28" ht="18">
      <c r="A22" s="23">
        <v>1896</v>
      </c>
      <c r="B22" s="23">
        <v>69</v>
      </c>
      <c r="C22" s="24">
        <v>5.8</v>
      </c>
      <c r="D22" s="27"/>
      <c r="E22" s="24"/>
      <c r="F22" s="24"/>
      <c r="G22" s="23"/>
      <c r="H22" s="23"/>
      <c r="I22" s="23"/>
      <c r="J22" s="23"/>
      <c r="K22" s="23"/>
      <c r="L22" s="23"/>
      <c r="M22" s="23">
        <v>127</v>
      </c>
      <c r="N22" s="23"/>
      <c r="O22" s="51">
        <f t="shared" si="1"/>
        <v>132.346573762</v>
      </c>
      <c r="P22" s="23"/>
      <c r="Q22" s="23"/>
      <c r="R22" s="23"/>
      <c r="S22" s="24">
        <f t="shared" si="0"/>
        <v>4.3824330582446285</v>
      </c>
      <c r="T22" s="23"/>
      <c r="U22" s="23"/>
      <c r="V22" s="23"/>
      <c r="W22" s="23"/>
      <c r="X22" s="23"/>
      <c r="Y22" s="23"/>
      <c r="Z22" s="52">
        <f t="shared" si="2"/>
        <v>9.43452730151834</v>
      </c>
      <c r="AB22" s="5"/>
    </row>
    <row r="23" spans="1:28" ht="18">
      <c r="A23" s="23">
        <v>1897</v>
      </c>
      <c r="B23" s="23">
        <v>83</v>
      </c>
      <c r="C23" s="24">
        <v>4.3</v>
      </c>
      <c r="D23" s="27"/>
      <c r="E23" s="24"/>
      <c r="F23" s="24"/>
      <c r="G23" s="23"/>
      <c r="H23" s="23"/>
      <c r="I23" s="23"/>
      <c r="J23" s="23"/>
      <c r="K23" s="23"/>
      <c r="L23" s="23"/>
      <c r="M23" s="23">
        <v>144</v>
      </c>
      <c r="N23" s="23"/>
      <c r="O23" s="51">
        <f t="shared" si="1"/>
        <v>150.06225686399998</v>
      </c>
      <c r="P23" s="23"/>
      <c r="Q23" s="23"/>
      <c r="R23" s="23"/>
      <c r="S23" s="24">
        <f t="shared" si="0"/>
        <v>2.865477362437012</v>
      </c>
      <c r="T23" s="23"/>
      <c r="U23" s="23"/>
      <c r="V23" s="23"/>
      <c r="W23" s="23"/>
      <c r="X23" s="23"/>
      <c r="Y23" s="23"/>
      <c r="Z23" s="52">
        <f t="shared" si="2"/>
        <v>6.168816282757623</v>
      </c>
      <c r="AB23" s="5"/>
    </row>
    <row r="24" spans="1:28" ht="18">
      <c r="A24" s="23">
        <v>1898</v>
      </c>
      <c r="B24" s="23">
        <v>151</v>
      </c>
      <c r="C24" s="24">
        <v>8.3</v>
      </c>
      <c r="D24" s="27"/>
      <c r="E24" s="24"/>
      <c r="F24" s="24"/>
      <c r="G24" s="23"/>
      <c r="H24" s="23"/>
      <c r="I24" s="23"/>
      <c r="J24" s="23"/>
      <c r="K24" s="23"/>
      <c r="L24" s="23"/>
      <c r="M24" s="23">
        <v>172</v>
      </c>
      <c r="N24" s="23"/>
      <c r="O24" s="51">
        <f t="shared" si="1"/>
        <v>179.241029032</v>
      </c>
      <c r="P24" s="23"/>
      <c r="Q24" s="23"/>
      <c r="R24" s="23"/>
      <c r="S24" s="24">
        <f t="shared" si="0"/>
        <v>4.630636213608324</v>
      </c>
      <c r="T24" s="23"/>
      <c r="U24" s="23"/>
      <c r="V24" s="23"/>
      <c r="W24" s="23"/>
      <c r="X24" s="23"/>
      <c r="Y24" s="23"/>
      <c r="Z24" s="52">
        <f t="shared" si="2"/>
        <v>9.968860493715402</v>
      </c>
      <c r="AB24" s="5"/>
    </row>
    <row r="25" spans="1:28" ht="18">
      <c r="A25" s="23">
        <v>1899</v>
      </c>
      <c r="B25" s="23">
        <v>255</v>
      </c>
      <c r="C25" s="24">
        <v>11.5</v>
      </c>
      <c r="D25" s="27"/>
      <c r="E25" s="24"/>
      <c r="F25" s="24"/>
      <c r="G25" s="23"/>
      <c r="H25" s="23"/>
      <c r="I25" s="23"/>
      <c r="J25" s="23"/>
      <c r="K25" s="23"/>
      <c r="L25" s="23"/>
      <c r="M25" s="23">
        <v>192</v>
      </c>
      <c r="N25" s="23"/>
      <c r="O25" s="51">
        <f t="shared" si="1"/>
        <v>200.083009152</v>
      </c>
      <c r="P25" s="23"/>
      <c r="Q25" s="23"/>
      <c r="R25" s="23"/>
      <c r="S25" s="24">
        <f t="shared" si="0"/>
        <v>5.747614476981214</v>
      </c>
      <c r="T25" s="23"/>
      <c r="U25" s="23"/>
      <c r="V25" s="23"/>
      <c r="W25" s="23"/>
      <c r="X25" s="23"/>
      <c r="Y25" s="23"/>
      <c r="Z25" s="52">
        <f t="shared" si="2"/>
        <v>12.373497776461509</v>
      </c>
      <c r="AB25" s="5"/>
    </row>
    <row r="26" spans="1:28" ht="18">
      <c r="A26" s="23">
        <v>1900</v>
      </c>
      <c r="B26" s="23">
        <v>244</v>
      </c>
      <c r="C26" s="24">
        <v>21.9</v>
      </c>
      <c r="D26" s="27"/>
      <c r="E26" s="24"/>
      <c r="F26" s="24"/>
      <c r="G26" s="23"/>
      <c r="H26" s="23"/>
      <c r="I26" s="23"/>
      <c r="J26" s="23"/>
      <c r="K26" s="23"/>
      <c r="L26" s="23"/>
      <c r="M26" s="23">
        <v>205</v>
      </c>
      <c r="N26" s="23"/>
      <c r="O26" s="51">
        <f t="shared" si="1"/>
        <v>213.63029622999997</v>
      </c>
      <c r="P26" s="23"/>
      <c r="Q26" s="23"/>
      <c r="R26" s="23"/>
      <c r="S26" s="24">
        <f t="shared" si="0"/>
        <v>10.251354974681066</v>
      </c>
      <c r="T26" s="23"/>
      <c r="U26" s="23"/>
      <c r="V26" s="23"/>
      <c r="W26" s="23"/>
      <c r="X26" s="23"/>
      <c r="Y26" s="23"/>
      <c r="Z26" s="52">
        <f t="shared" si="2"/>
        <v>22.069176437100893</v>
      </c>
      <c r="AB26" s="5"/>
    </row>
    <row r="27" spans="1:28" ht="18">
      <c r="A27" s="23">
        <v>1901</v>
      </c>
      <c r="B27" s="23">
        <v>49</v>
      </c>
      <c r="C27" s="24">
        <v>7</v>
      </c>
      <c r="D27" s="27"/>
      <c r="E27" s="24"/>
      <c r="F27" s="24"/>
      <c r="G27" s="23"/>
      <c r="H27" s="23"/>
      <c r="I27" s="23"/>
      <c r="J27" s="23"/>
      <c r="K27" s="23"/>
      <c r="L27" s="23"/>
      <c r="M27" s="23">
        <v>210</v>
      </c>
      <c r="N27" s="23"/>
      <c r="O27" s="51">
        <f t="shared" si="1"/>
        <v>218.84079126</v>
      </c>
      <c r="P27" s="23"/>
      <c r="Q27" s="23"/>
      <c r="R27" s="23"/>
      <c r="S27" s="24">
        <f t="shared" si="0"/>
        <v>3.19867240458085</v>
      </c>
      <c r="T27" s="23"/>
      <c r="U27" s="23"/>
      <c r="V27" s="23"/>
      <c r="W27" s="23"/>
      <c r="X27" s="23"/>
      <c r="Y27" s="23"/>
      <c r="Z27" s="52">
        <f t="shared" si="2"/>
        <v>6.886120501682927</v>
      </c>
      <c r="AB27" s="5"/>
    </row>
    <row r="28" spans="1:28" ht="18">
      <c r="A28" s="23">
        <v>1902</v>
      </c>
      <c r="B28" s="23">
        <v>76</v>
      </c>
      <c r="C28" s="24">
        <v>9.6</v>
      </c>
      <c r="D28" s="27"/>
      <c r="E28" s="24"/>
      <c r="F28" s="24"/>
      <c r="G28" s="23"/>
      <c r="H28" s="23"/>
      <c r="I28" s="23"/>
      <c r="J28" s="23"/>
      <c r="K28" s="23"/>
      <c r="L28" s="23"/>
      <c r="M28" s="23">
        <v>213</v>
      </c>
      <c r="N28" s="23"/>
      <c r="O28" s="51">
        <f t="shared" si="1"/>
        <v>221.96708827799998</v>
      </c>
      <c r="P28" s="23"/>
      <c r="Q28" s="23"/>
      <c r="R28" s="23"/>
      <c r="S28" s="24">
        <f t="shared" si="0"/>
        <v>4.324965504785375</v>
      </c>
      <c r="T28" s="23"/>
      <c r="U28" s="23"/>
      <c r="V28" s="23"/>
      <c r="W28" s="23"/>
      <c r="X28" s="23"/>
      <c r="Y28" s="23"/>
      <c r="Z28" s="52">
        <f t="shared" si="2"/>
        <v>9.310810819176917</v>
      </c>
      <c r="AB28" s="5"/>
    </row>
    <row r="29" spans="1:28" ht="18">
      <c r="A29" s="23">
        <v>1903</v>
      </c>
      <c r="B29" s="23">
        <v>53</v>
      </c>
      <c r="C29" s="24">
        <v>4.2</v>
      </c>
      <c r="D29" s="27"/>
      <c r="E29" s="24"/>
      <c r="F29" s="24"/>
      <c r="G29" s="23"/>
      <c r="H29" s="23"/>
      <c r="I29" s="23"/>
      <c r="J29" s="23"/>
      <c r="K29" s="23"/>
      <c r="L29" s="23"/>
      <c r="M29" s="23">
        <v>208</v>
      </c>
      <c r="N29" s="23"/>
      <c r="O29" s="51">
        <f t="shared" si="1"/>
        <v>216.756593248</v>
      </c>
      <c r="P29" s="23"/>
      <c r="Q29" s="23"/>
      <c r="R29" s="23"/>
      <c r="S29" s="24">
        <f t="shared" si="0"/>
        <v>1.9376573220057072</v>
      </c>
      <c r="T29" s="23"/>
      <c r="U29" s="23"/>
      <c r="V29" s="23"/>
      <c r="W29" s="23"/>
      <c r="X29" s="23"/>
      <c r="Y29" s="23"/>
      <c r="Z29" s="52">
        <f t="shared" si="2"/>
        <v>4.171399919288696</v>
      </c>
      <c r="AB29" s="5"/>
    </row>
    <row r="30" spans="1:28" ht="18">
      <c r="A30" s="23">
        <v>1904</v>
      </c>
      <c r="B30" s="23">
        <v>32</v>
      </c>
      <c r="C30" s="24">
        <v>1.5</v>
      </c>
      <c r="D30" s="27"/>
      <c r="E30" s="24"/>
      <c r="F30" s="24"/>
      <c r="G30" s="23"/>
      <c r="H30" s="23"/>
      <c r="I30" s="23"/>
      <c r="J30" s="23"/>
      <c r="K30" s="23"/>
      <c r="L30" s="23"/>
      <c r="M30" s="23">
        <v>203</v>
      </c>
      <c r="N30" s="23"/>
      <c r="O30" s="51">
        <f t="shared" si="1"/>
        <v>211.54609821799997</v>
      </c>
      <c r="P30" s="23"/>
      <c r="Q30" s="23"/>
      <c r="R30" s="23"/>
      <c r="S30" s="24">
        <f t="shared" si="0"/>
        <v>0.7090653113602869</v>
      </c>
      <c r="T30" s="23"/>
      <c r="U30" s="23"/>
      <c r="V30" s="23"/>
      <c r="W30" s="23"/>
      <c r="X30" s="23"/>
      <c r="Y30" s="23"/>
      <c r="Z30" s="52">
        <f t="shared" si="2"/>
        <v>1.5264799141661662</v>
      </c>
      <c r="AB30" s="5"/>
    </row>
    <row r="31" spans="1:28" ht="18">
      <c r="A31" s="23">
        <v>1905</v>
      </c>
      <c r="B31" s="23">
        <v>39</v>
      </c>
      <c r="C31" s="24">
        <v>2.5</v>
      </c>
      <c r="D31" s="27"/>
      <c r="E31" s="24"/>
      <c r="F31" s="24"/>
      <c r="G31" s="23"/>
      <c r="H31" s="23"/>
      <c r="I31" s="23"/>
      <c r="J31" s="23"/>
      <c r="K31" s="23"/>
      <c r="L31" s="23"/>
      <c r="M31" s="23">
        <v>198</v>
      </c>
      <c r="N31" s="23"/>
      <c r="O31" s="51">
        <f t="shared" si="1"/>
        <v>206.335603188</v>
      </c>
      <c r="P31" s="23"/>
      <c r="Q31" s="23"/>
      <c r="R31" s="23"/>
      <c r="S31" s="24">
        <f t="shared" si="0"/>
        <v>1.2116183350685037</v>
      </c>
      <c r="T31" s="23"/>
      <c r="U31" s="23"/>
      <c r="V31" s="23"/>
      <c r="W31" s="23"/>
      <c r="X31" s="23"/>
      <c r="Y31" s="23"/>
      <c r="Z31" s="52">
        <f t="shared" si="2"/>
        <v>2.6083789779101996</v>
      </c>
      <c r="AB31" s="5"/>
    </row>
    <row r="32" spans="1:28" ht="18">
      <c r="A32" s="23">
        <v>1906</v>
      </c>
      <c r="B32" s="23">
        <v>34</v>
      </c>
      <c r="C32" s="24">
        <v>2.1</v>
      </c>
      <c r="D32" s="27"/>
      <c r="E32" s="24"/>
      <c r="F32" s="24"/>
      <c r="G32" s="23"/>
      <c r="H32" s="23"/>
      <c r="I32" s="23"/>
      <c r="J32" s="23"/>
      <c r="K32" s="23"/>
      <c r="L32" s="23"/>
      <c r="M32" s="23">
        <v>192</v>
      </c>
      <c r="N32" s="23"/>
      <c r="O32" s="51">
        <f t="shared" si="1"/>
        <v>200.083009152</v>
      </c>
      <c r="P32" s="23"/>
      <c r="Q32" s="23"/>
      <c r="R32" s="23"/>
      <c r="S32" s="24">
        <f t="shared" si="0"/>
        <v>1.0495643827530914</v>
      </c>
      <c r="T32" s="23"/>
      <c r="U32" s="23"/>
      <c r="V32" s="23"/>
      <c r="W32" s="23"/>
      <c r="X32" s="23"/>
      <c r="Y32" s="23"/>
      <c r="Z32" s="52">
        <f t="shared" si="2"/>
        <v>2.2595082896147103</v>
      </c>
      <c r="AB32" s="5"/>
    </row>
    <row r="33" spans="1:28" ht="18">
      <c r="A33" s="23">
        <v>1907</v>
      </c>
      <c r="B33" s="23">
        <v>42</v>
      </c>
      <c r="C33" s="24">
        <v>1.9</v>
      </c>
      <c r="D33" s="27"/>
      <c r="E33" s="24"/>
      <c r="F33" s="24"/>
      <c r="G33" s="23"/>
      <c r="H33" s="23"/>
      <c r="I33" s="23"/>
      <c r="J33" s="23"/>
      <c r="K33" s="23"/>
      <c r="L33" s="23"/>
      <c r="M33" s="23">
        <v>176</v>
      </c>
      <c r="N33" s="23"/>
      <c r="O33" s="51">
        <f t="shared" si="1"/>
        <v>183.409425056</v>
      </c>
      <c r="P33" s="23"/>
      <c r="Q33" s="23"/>
      <c r="R33" s="23"/>
      <c r="S33" s="24">
        <f t="shared" si="0"/>
        <v>1.0359336764835705</v>
      </c>
      <c r="T33" s="23"/>
      <c r="U33" s="23"/>
      <c r="V33" s="23"/>
      <c r="W33" s="23"/>
      <c r="X33" s="23"/>
      <c r="Y33" s="23"/>
      <c r="Z33" s="52">
        <f t="shared" si="2"/>
        <v>2.2301640261132203</v>
      </c>
      <c r="AB33" s="5"/>
    </row>
    <row r="34" spans="1:28" ht="18">
      <c r="A34" s="23">
        <v>1908</v>
      </c>
      <c r="B34" s="23">
        <v>18</v>
      </c>
      <c r="C34" s="24">
        <v>1.9</v>
      </c>
      <c r="D34" s="27"/>
      <c r="E34" s="24"/>
      <c r="F34" s="24"/>
      <c r="G34" s="23"/>
      <c r="H34" s="23"/>
      <c r="I34" s="23"/>
      <c r="J34" s="23"/>
      <c r="K34" s="23"/>
      <c r="L34" s="23"/>
      <c r="M34" s="23">
        <v>145</v>
      </c>
      <c r="N34" s="23"/>
      <c r="O34" s="51">
        <f t="shared" si="1"/>
        <v>151.10435586999998</v>
      </c>
      <c r="P34" s="23"/>
      <c r="Q34" s="23"/>
      <c r="R34" s="23"/>
      <c r="S34" s="24">
        <f t="shared" si="0"/>
        <v>1.2574091521455757</v>
      </c>
      <c r="T34" s="23"/>
      <c r="U34" s="23"/>
      <c r="V34" s="23"/>
      <c r="W34" s="23"/>
      <c r="X34" s="23"/>
      <c r="Y34" s="23"/>
      <c r="Z34" s="52">
        <f t="shared" si="2"/>
        <v>2.7069577144546684</v>
      </c>
      <c r="AB34" s="5"/>
    </row>
    <row r="35" spans="1:28" ht="18">
      <c r="A35" s="23">
        <v>1909</v>
      </c>
      <c r="B35" s="23">
        <v>72</v>
      </c>
      <c r="C35" s="24">
        <v>2.7</v>
      </c>
      <c r="D35" s="27"/>
      <c r="E35" s="24"/>
      <c r="F35" s="24"/>
      <c r="G35" s="23"/>
      <c r="H35" s="23"/>
      <c r="I35" s="23"/>
      <c r="J35" s="23"/>
      <c r="K35" s="23"/>
      <c r="L35" s="23"/>
      <c r="M35" s="23">
        <v>154</v>
      </c>
      <c r="N35" s="23"/>
      <c r="O35" s="51">
        <f t="shared" si="1"/>
        <v>160.483246924</v>
      </c>
      <c r="P35" s="23"/>
      <c r="Q35" s="23"/>
      <c r="R35" s="23"/>
      <c r="S35" s="24">
        <f t="shared" si="0"/>
        <v>1.6824186024094079</v>
      </c>
      <c r="T35" s="23"/>
      <c r="U35" s="23"/>
      <c r="V35" s="23"/>
      <c r="W35" s="23"/>
      <c r="X35" s="23"/>
      <c r="Y35" s="23"/>
      <c r="Z35" s="52">
        <f t="shared" si="2"/>
        <v>3.6219205236124483</v>
      </c>
      <c r="AB35" s="5"/>
    </row>
    <row r="36" spans="1:28" ht="18">
      <c r="A36" s="23">
        <v>1910</v>
      </c>
      <c r="B36" s="23">
        <v>38</v>
      </c>
      <c r="C36" s="24">
        <v>9.9</v>
      </c>
      <c r="D36" s="27"/>
      <c r="E36" s="24"/>
      <c r="F36" s="24"/>
      <c r="G36" s="23"/>
      <c r="H36" s="23"/>
      <c r="I36" s="23"/>
      <c r="J36" s="23"/>
      <c r="K36" s="23"/>
      <c r="L36" s="23"/>
      <c r="M36" s="23">
        <v>158</v>
      </c>
      <c r="N36" s="23"/>
      <c r="O36" s="51">
        <f t="shared" si="1"/>
        <v>164.65164294800002</v>
      </c>
      <c r="P36" s="23"/>
      <c r="Q36" s="23"/>
      <c r="R36" s="23"/>
      <c r="S36" s="24">
        <f t="shared" si="0"/>
        <v>6.012694330129825</v>
      </c>
      <c r="T36" s="23"/>
      <c r="U36" s="23"/>
      <c r="V36" s="23"/>
      <c r="W36" s="23"/>
      <c r="X36" s="23"/>
      <c r="Y36" s="23"/>
      <c r="Z36" s="52">
        <f t="shared" si="2"/>
        <v>12.944163221517906</v>
      </c>
      <c r="AB36" s="5"/>
    </row>
    <row r="37" spans="1:28" ht="18">
      <c r="A37" s="23">
        <v>1911</v>
      </c>
      <c r="B37" s="23">
        <v>63</v>
      </c>
      <c r="C37" s="24">
        <v>8.1</v>
      </c>
      <c r="D37" s="27"/>
      <c r="E37" s="24"/>
      <c r="F37" s="24"/>
      <c r="G37" s="23"/>
      <c r="H37" s="23"/>
      <c r="I37" s="23"/>
      <c r="J37" s="23"/>
      <c r="K37" s="23"/>
      <c r="L37" s="23"/>
      <c r="M37" s="23">
        <v>163</v>
      </c>
      <c r="N37" s="23"/>
      <c r="O37" s="51">
        <f t="shared" si="1"/>
        <v>169.862137978</v>
      </c>
      <c r="P37" s="23"/>
      <c r="Q37" s="23"/>
      <c r="R37" s="23"/>
      <c r="S37" s="24">
        <f t="shared" si="0"/>
        <v>4.768572971246297</v>
      </c>
      <c r="T37" s="23"/>
      <c r="U37" s="23"/>
      <c r="V37" s="23"/>
      <c r="W37" s="23"/>
      <c r="X37" s="23"/>
      <c r="Y37" s="23"/>
      <c r="Z37" s="52">
        <f t="shared" si="2"/>
        <v>10.265811545453689</v>
      </c>
      <c r="AB37" s="5"/>
    </row>
    <row r="38" spans="1:28" ht="18">
      <c r="A38" s="23">
        <v>1912</v>
      </c>
      <c r="B38" s="23">
        <v>58</v>
      </c>
      <c r="C38" s="24">
        <v>5.5</v>
      </c>
      <c r="D38" s="27"/>
      <c r="E38" s="24"/>
      <c r="F38" s="24"/>
      <c r="G38" s="23"/>
      <c r="H38" s="23"/>
      <c r="I38" s="23"/>
      <c r="J38" s="23"/>
      <c r="K38" s="23"/>
      <c r="L38" s="23"/>
      <c r="M38" s="23">
        <v>171</v>
      </c>
      <c r="N38" s="23"/>
      <c r="O38" s="51">
        <f t="shared" si="1"/>
        <v>178.198930026</v>
      </c>
      <c r="P38" s="23"/>
      <c r="Q38" s="23"/>
      <c r="R38" s="23"/>
      <c r="S38" s="24">
        <f t="shared" si="0"/>
        <v>3.0864382851218726</v>
      </c>
      <c r="T38" s="23"/>
      <c r="U38" s="23"/>
      <c r="V38" s="23"/>
      <c r="W38" s="23"/>
      <c r="X38" s="23"/>
      <c r="Y38" s="23"/>
      <c r="Z38" s="52">
        <f t="shared" si="2"/>
        <v>6.644502238465982</v>
      </c>
      <c r="AB38" s="5"/>
    </row>
    <row r="39" spans="1:28" ht="18">
      <c r="A39" s="23">
        <v>1913</v>
      </c>
      <c r="B39" s="23">
        <v>31</v>
      </c>
      <c r="C39" s="24">
        <v>3.2</v>
      </c>
      <c r="D39" s="27"/>
      <c r="E39" s="24"/>
      <c r="F39" s="24"/>
      <c r="G39" s="23"/>
      <c r="H39" s="23"/>
      <c r="I39" s="23"/>
      <c r="J39" s="23"/>
      <c r="K39" s="23"/>
      <c r="L39" s="23"/>
      <c r="M39" s="23">
        <v>192</v>
      </c>
      <c r="N39" s="23"/>
      <c r="O39" s="51">
        <f t="shared" si="1"/>
        <v>200.083009152</v>
      </c>
      <c r="P39" s="23"/>
      <c r="Q39" s="23"/>
      <c r="R39" s="23"/>
      <c r="S39" s="24">
        <f t="shared" si="0"/>
        <v>1.5993362022904252</v>
      </c>
      <c r="T39" s="23"/>
      <c r="U39" s="23"/>
      <c r="V39" s="23"/>
      <c r="W39" s="23"/>
      <c r="X39" s="23"/>
      <c r="Y39" s="23"/>
      <c r="Z39" s="52">
        <f t="shared" si="2"/>
        <v>3.443060250841464</v>
      </c>
      <c r="AB39" s="5"/>
    </row>
    <row r="40" spans="1:28" ht="18">
      <c r="A40" s="23">
        <v>1914</v>
      </c>
      <c r="B40" s="23">
        <v>32</v>
      </c>
      <c r="C40" s="24">
        <v>2.9</v>
      </c>
      <c r="D40" s="27"/>
      <c r="E40" s="24"/>
      <c r="F40" s="24"/>
      <c r="G40" s="23"/>
      <c r="H40" s="23"/>
      <c r="I40" s="23"/>
      <c r="J40" s="23"/>
      <c r="K40" s="23"/>
      <c r="L40" s="23"/>
      <c r="M40" s="23">
        <v>193</v>
      </c>
      <c r="N40" s="23"/>
      <c r="O40" s="51">
        <f t="shared" si="1"/>
        <v>201.125108158</v>
      </c>
      <c r="P40" s="23"/>
      <c r="Q40" s="23"/>
      <c r="R40" s="23"/>
      <c r="S40" s="24">
        <f t="shared" si="0"/>
        <v>1.4418885968835955</v>
      </c>
      <c r="T40" s="23"/>
      <c r="U40" s="23"/>
      <c r="V40" s="23"/>
      <c r="W40" s="23"/>
      <c r="X40" s="23"/>
      <c r="Y40" s="23"/>
      <c r="Z40" s="52">
        <f t="shared" si="2"/>
        <v>3.1041061328829773</v>
      </c>
      <c r="AB40" s="5"/>
    </row>
    <row r="41" spans="1:28" ht="18">
      <c r="A41" s="23">
        <v>1915</v>
      </c>
      <c r="B41" s="23">
        <v>44</v>
      </c>
      <c r="C41" s="24">
        <v>4.8</v>
      </c>
      <c r="D41" s="27"/>
      <c r="E41" s="24"/>
      <c r="F41" s="24"/>
      <c r="G41" s="23"/>
      <c r="H41" s="23"/>
      <c r="I41" s="23"/>
      <c r="J41" s="23"/>
      <c r="K41" s="23"/>
      <c r="L41" s="23"/>
      <c r="M41" s="23">
        <v>170</v>
      </c>
      <c r="N41" s="23"/>
      <c r="O41" s="51">
        <f t="shared" si="1"/>
        <v>177.15683102</v>
      </c>
      <c r="P41" s="23"/>
      <c r="Q41" s="23"/>
      <c r="R41" s="23"/>
      <c r="S41" s="24">
        <f t="shared" si="0"/>
        <v>2.7094636838802493</v>
      </c>
      <c r="T41" s="23"/>
      <c r="U41" s="23"/>
      <c r="V41" s="23"/>
      <c r="W41" s="23"/>
      <c r="X41" s="23"/>
      <c r="Y41" s="23"/>
      <c r="Z41" s="52">
        <f t="shared" si="2"/>
        <v>5.832949130837303</v>
      </c>
      <c r="AB41" s="5"/>
    </row>
    <row r="42" spans="1:28" ht="18">
      <c r="A42" s="23">
        <v>1916</v>
      </c>
      <c r="B42" s="23">
        <v>43</v>
      </c>
      <c r="C42" s="24">
        <v>4</v>
      </c>
      <c r="D42" s="27"/>
      <c r="E42" s="24"/>
      <c r="F42" s="24"/>
      <c r="G42" s="23"/>
      <c r="H42" s="23"/>
      <c r="I42" s="23"/>
      <c r="J42" s="23"/>
      <c r="K42" s="23"/>
      <c r="L42" s="23"/>
      <c r="M42" s="23">
        <v>159</v>
      </c>
      <c r="N42" s="23"/>
      <c r="O42" s="51">
        <f t="shared" si="1"/>
        <v>165.69374195400002</v>
      </c>
      <c r="P42" s="23"/>
      <c r="Q42" s="23"/>
      <c r="R42" s="23"/>
      <c r="S42" s="24">
        <f t="shared" si="0"/>
        <v>2.4140923808157355</v>
      </c>
      <c r="T42" s="23"/>
      <c r="U42" s="23"/>
      <c r="V42" s="23"/>
      <c r="W42" s="23"/>
      <c r="X42" s="23"/>
      <c r="Y42" s="23"/>
      <c r="Z42" s="52">
        <f t="shared" si="2"/>
        <v>5.197072076741831</v>
      </c>
      <c r="AB42" s="5"/>
    </row>
    <row r="43" spans="1:28" ht="18">
      <c r="A43" s="23">
        <v>1917</v>
      </c>
      <c r="B43" s="23">
        <v>41</v>
      </c>
      <c r="C43" s="24">
        <v>7.8</v>
      </c>
      <c r="D43" s="27"/>
      <c r="E43" s="24"/>
      <c r="F43" s="24"/>
      <c r="G43" s="23"/>
      <c r="H43" s="23"/>
      <c r="I43" s="23"/>
      <c r="J43" s="23"/>
      <c r="K43" s="23"/>
      <c r="L43" s="23"/>
      <c r="M43" s="23">
        <v>203</v>
      </c>
      <c r="N43" s="23"/>
      <c r="O43" s="51">
        <f t="shared" si="1"/>
        <v>211.54609821799997</v>
      </c>
      <c r="P43" s="23"/>
      <c r="Q43" s="23"/>
      <c r="R43" s="23"/>
      <c r="S43" s="24">
        <f t="shared" si="0"/>
        <v>3.687139619073492</v>
      </c>
      <c r="T43" s="23"/>
      <c r="U43" s="23"/>
      <c r="V43" s="23"/>
      <c r="W43" s="23"/>
      <c r="X43" s="23"/>
      <c r="Y43" s="23"/>
      <c r="Z43" s="52">
        <f t="shared" si="2"/>
        <v>7.9376955536640645</v>
      </c>
      <c r="AB43" s="5"/>
    </row>
    <row r="44" spans="1:28" ht="18">
      <c r="A44" s="23">
        <v>1918</v>
      </c>
      <c r="B44" s="23">
        <v>112</v>
      </c>
      <c r="C44" s="24">
        <v>26.2</v>
      </c>
      <c r="D44" s="27"/>
      <c r="E44" s="24"/>
      <c r="F44" s="24"/>
      <c r="G44" s="23"/>
      <c r="H44" s="23"/>
      <c r="I44" s="23"/>
      <c r="J44" s="23"/>
      <c r="K44" s="23"/>
      <c r="L44" s="23"/>
      <c r="M44" s="23">
        <v>286</v>
      </c>
      <c r="N44" s="23"/>
      <c r="O44" s="51">
        <f t="shared" si="1"/>
        <v>298.04031571599995</v>
      </c>
      <c r="P44" s="23"/>
      <c r="Q44" s="23"/>
      <c r="R44" s="23"/>
      <c r="S44" s="24">
        <f t="shared" si="0"/>
        <v>8.790757027973944</v>
      </c>
      <c r="T44" s="23"/>
      <c r="U44" s="23"/>
      <c r="V44" s="23"/>
      <c r="W44" s="23"/>
      <c r="X44" s="23"/>
      <c r="Y44" s="23"/>
      <c r="Z44" s="52">
        <f>S44*2.152805799</f>
        <v>18.92479270742231</v>
      </c>
      <c r="AB44" s="5"/>
    </row>
    <row r="45" spans="1:28" ht="18">
      <c r="A45" s="23">
        <v>1919</v>
      </c>
      <c r="B45" s="23">
        <v>228</v>
      </c>
      <c r="C45" s="23"/>
      <c r="D45" s="54">
        <f aca="true" t="shared" si="3" ref="D45:D65">AVERAGE(E45:F45)</f>
        <v>95</v>
      </c>
      <c r="E45" s="25">
        <v>89</v>
      </c>
      <c r="F45" s="25">
        <v>101</v>
      </c>
      <c r="G45" s="23"/>
      <c r="H45" s="23"/>
      <c r="I45" s="23"/>
      <c r="J45" s="23"/>
      <c r="K45" s="23"/>
      <c r="L45" s="23"/>
      <c r="M45" s="23">
        <v>434</v>
      </c>
      <c r="N45" s="23"/>
      <c r="O45" s="51">
        <f t="shared" si="1"/>
        <v>452.27096860399996</v>
      </c>
      <c r="P45" s="23"/>
      <c r="Q45" s="23"/>
      <c r="R45" s="23"/>
      <c r="S45" s="24"/>
      <c r="T45" s="24">
        <f aca="true" t="shared" si="4" ref="T45:T65">(D45/$O45)*100</f>
        <v>21.00510680427517</v>
      </c>
      <c r="U45" s="24">
        <f aca="true" t="shared" si="5" ref="U45:U65">(E45/$O45)*100</f>
        <v>19.67846847979463</v>
      </c>
      <c r="V45" s="24">
        <f aca="true" t="shared" si="6" ref="V45:V65">(F45/$O45)*100</f>
        <v>22.331745128755703</v>
      </c>
      <c r="W45" s="23"/>
      <c r="X45" s="23"/>
      <c r="Y45" s="23"/>
      <c r="Z45" s="52">
        <f aca="true" t="shared" si="7" ref="Z45:Z64">T45*2.152805799</f>
        <v>45.219915736857935</v>
      </c>
      <c r="AB45" s="5"/>
    </row>
    <row r="46" spans="1:28" ht="18">
      <c r="A46" s="23">
        <v>1920</v>
      </c>
      <c r="B46" s="23">
        <v>336</v>
      </c>
      <c r="C46" s="23"/>
      <c r="D46" s="54">
        <f t="shared" si="3"/>
        <v>63</v>
      </c>
      <c r="E46" s="25">
        <v>59</v>
      </c>
      <c r="F46" s="25">
        <v>67</v>
      </c>
      <c r="G46" s="23"/>
      <c r="H46" s="23"/>
      <c r="I46" s="23"/>
      <c r="J46" s="23"/>
      <c r="K46" s="23"/>
      <c r="L46" s="23"/>
      <c r="M46" s="23">
        <v>530</v>
      </c>
      <c r="N46" s="23"/>
      <c r="O46" s="51">
        <f t="shared" si="1"/>
        <v>552.31247318</v>
      </c>
      <c r="P46" s="23"/>
      <c r="Q46" s="23"/>
      <c r="R46" s="23"/>
      <c r="S46" s="24"/>
      <c r="T46" s="24">
        <f t="shared" si="4"/>
        <v>11.40658649935435</v>
      </c>
      <c r="U46" s="24">
        <f t="shared" si="5"/>
        <v>10.68235878510963</v>
      </c>
      <c r="V46" s="24">
        <f t="shared" si="6"/>
        <v>12.130814213599072</v>
      </c>
      <c r="W46" s="23"/>
      <c r="X46" s="23"/>
      <c r="Y46" s="23"/>
      <c r="Z46" s="52">
        <f t="shared" si="7"/>
        <v>24.556165562605152</v>
      </c>
      <c r="AB46" s="5"/>
    </row>
    <row r="47" spans="1:28" ht="18">
      <c r="A47" s="23">
        <v>1921</v>
      </c>
      <c r="B47" s="23">
        <v>78</v>
      </c>
      <c r="C47" s="23"/>
      <c r="D47" s="54">
        <f t="shared" si="3"/>
        <v>15</v>
      </c>
      <c r="E47" s="25">
        <v>14</v>
      </c>
      <c r="F47" s="25">
        <v>16</v>
      </c>
      <c r="G47" s="23"/>
      <c r="H47" s="23"/>
      <c r="I47" s="23"/>
      <c r="J47" s="23"/>
      <c r="K47" s="23"/>
      <c r="L47" s="23"/>
      <c r="M47" s="23">
        <v>458</v>
      </c>
      <c r="N47" s="23"/>
      <c r="O47" s="51">
        <f t="shared" si="1"/>
        <v>477.281344748</v>
      </c>
      <c r="P47" s="23"/>
      <c r="Q47" s="23"/>
      <c r="R47" s="23"/>
      <c r="S47" s="24"/>
      <c r="T47" s="24">
        <f t="shared" si="4"/>
        <v>3.1428003975139354</v>
      </c>
      <c r="U47" s="24">
        <f t="shared" si="5"/>
        <v>2.9332803710130064</v>
      </c>
      <c r="V47" s="24">
        <f t="shared" si="6"/>
        <v>3.3523204240148643</v>
      </c>
      <c r="W47" s="23"/>
      <c r="X47" s="23"/>
      <c r="Y47" s="23"/>
      <c r="Z47" s="52">
        <f t="shared" si="7"/>
        <v>6.7658389208675045</v>
      </c>
      <c r="AB47" s="5"/>
    </row>
    <row r="48" spans="1:28" ht="18">
      <c r="A48" s="23">
        <v>1922</v>
      </c>
      <c r="B48" s="23">
        <v>67</v>
      </c>
      <c r="C48" s="23"/>
      <c r="D48" s="54">
        <f t="shared" si="3"/>
        <v>12.5</v>
      </c>
      <c r="E48" s="25">
        <v>11</v>
      </c>
      <c r="F48" s="25">
        <v>14</v>
      </c>
      <c r="G48" s="23"/>
      <c r="H48" s="23"/>
      <c r="I48" s="23"/>
      <c r="J48" s="23"/>
      <c r="K48" s="23"/>
      <c r="L48" s="23"/>
      <c r="M48" s="23">
        <v>381</v>
      </c>
      <c r="N48" s="23"/>
      <c r="O48" s="51">
        <f t="shared" si="1"/>
        <v>397.039721286</v>
      </c>
      <c r="P48" s="23"/>
      <c r="Q48" s="23"/>
      <c r="R48" s="23"/>
      <c r="S48" s="24"/>
      <c r="T48" s="24">
        <f t="shared" si="4"/>
        <v>3.148299610807923</v>
      </c>
      <c r="U48" s="24">
        <f t="shared" si="5"/>
        <v>2.770503657510972</v>
      </c>
      <c r="V48" s="24">
        <f t="shared" si="6"/>
        <v>3.5260955641048737</v>
      </c>
      <c r="W48" s="23"/>
      <c r="X48" s="23"/>
      <c r="Y48" s="23"/>
      <c r="Z48" s="52">
        <f t="shared" si="7"/>
        <v>6.77767765913674</v>
      </c>
      <c r="AB48" s="5"/>
    </row>
    <row r="49" spans="1:28" ht="18">
      <c r="A49" s="23">
        <v>1923</v>
      </c>
      <c r="B49" s="23">
        <v>124</v>
      </c>
      <c r="C49" s="23"/>
      <c r="D49" s="54">
        <f t="shared" si="3"/>
        <v>25</v>
      </c>
      <c r="E49" s="25">
        <v>22</v>
      </c>
      <c r="F49" s="25">
        <v>28</v>
      </c>
      <c r="G49" s="23"/>
      <c r="H49" s="23"/>
      <c r="I49" s="23"/>
      <c r="J49" s="23"/>
      <c r="K49" s="23"/>
      <c r="L49" s="23"/>
      <c r="M49" s="23">
        <v>334</v>
      </c>
      <c r="N49" s="23"/>
      <c r="O49" s="51">
        <f t="shared" si="1"/>
        <v>348.061068004</v>
      </c>
      <c r="P49" s="23"/>
      <c r="Q49" s="25">
        <v>51.2586</v>
      </c>
      <c r="R49" s="23"/>
      <c r="S49" s="24"/>
      <c r="T49" s="24">
        <f t="shared" si="4"/>
        <v>7.182647615076758</v>
      </c>
      <c r="U49" s="24">
        <f t="shared" si="5"/>
        <v>6.320729901267548</v>
      </c>
      <c r="V49" s="24">
        <f t="shared" si="6"/>
        <v>8.04456532888597</v>
      </c>
      <c r="W49" s="23"/>
      <c r="X49" s="23"/>
      <c r="Y49" s="23"/>
      <c r="Z49" s="52">
        <f t="shared" si="7"/>
        <v>15.462845437910762</v>
      </c>
      <c r="AB49" s="5"/>
    </row>
    <row r="50" spans="1:28" ht="18">
      <c r="A50" s="23">
        <v>1924</v>
      </c>
      <c r="B50" s="23">
        <v>129</v>
      </c>
      <c r="C50" s="23"/>
      <c r="D50" s="54">
        <f t="shared" si="3"/>
        <v>13.5</v>
      </c>
      <c r="E50" s="25">
        <v>12</v>
      </c>
      <c r="F50" s="25">
        <v>15</v>
      </c>
      <c r="G50" s="23"/>
      <c r="H50" s="23"/>
      <c r="I50" s="23"/>
      <c r="J50" s="23"/>
      <c r="K50" s="23"/>
      <c r="L50" s="23"/>
      <c r="M50" s="23">
        <v>374</v>
      </c>
      <c r="N50" s="23"/>
      <c r="O50" s="51">
        <f t="shared" si="1"/>
        <v>389.745028244</v>
      </c>
      <c r="P50" s="23"/>
      <c r="Q50" s="25">
        <v>55.423316666666665</v>
      </c>
      <c r="R50" s="23"/>
      <c r="S50" s="24"/>
      <c r="T50" s="24">
        <f t="shared" si="4"/>
        <v>3.4638030049605457</v>
      </c>
      <c r="U50" s="24">
        <f t="shared" si="5"/>
        <v>3.078936004409374</v>
      </c>
      <c r="V50" s="24">
        <f t="shared" si="6"/>
        <v>3.8486700055117176</v>
      </c>
      <c r="W50" s="23"/>
      <c r="X50" s="23"/>
      <c r="Y50" s="23"/>
      <c r="Z50" s="52">
        <f t="shared" si="7"/>
        <v>7.456895195672688</v>
      </c>
      <c r="AB50" s="5"/>
    </row>
    <row r="51" spans="1:28" ht="18">
      <c r="A51" s="23">
        <v>1925</v>
      </c>
      <c r="B51" s="23">
        <v>116</v>
      </c>
      <c r="C51" s="23"/>
      <c r="D51" s="54">
        <f t="shared" si="3"/>
        <v>47</v>
      </c>
      <c r="E51" s="25">
        <v>45</v>
      </c>
      <c r="F51" s="25">
        <v>49</v>
      </c>
      <c r="G51" s="23"/>
      <c r="H51" s="23"/>
      <c r="I51" s="23"/>
      <c r="J51" s="23"/>
      <c r="K51" s="23"/>
      <c r="L51" s="23"/>
      <c r="M51" s="23">
        <v>420</v>
      </c>
      <c r="N51" s="23"/>
      <c r="O51" s="51">
        <f t="shared" si="1"/>
        <v>437.68158252</v>
      </c>
      <c r="P51" s="23"/>
      <c r="Q51" s="25">
        <v>63.32994166666666</v>
      </c>
      <c r="R51" s="23"/>
      <c r="S51" s="24"/>
      <c r="T51" s="24">
        <f t="shared" si="4"/>
        <v>10.738400215378567</v>
      </c>
      <c r="U51" s="24">
        <f t="shared" si="5"/>
        <v>10.28144701472416</v>
      </c>
      <c r="V51" s="24">
        <f t="shared" si="6"/>
        <v>11.195353416032974</v>
      </c>
      <c r="W51" s="23"/>
      <c r="X51" s="23"/>
      <c r="Y51" s="23"/>
      <c r="Z51" s="52">
        <f t="shared" si="7"/>
        <v>23.117690255649826</v>
      </c>
      <c r="AB51" s="5"/>
    </row>
    <row r="52" spans="1:28" ht="18">
      <c r="A52" s="23">
        <v>1926</v>
      </c>
      <c r="B52" s="23">
        <v>153</v>
      </c>
      <c r="C52" s="23"/>
      <c r="D52" s="54">
        <f t="shared" si="3"/>
        <v>73.5</v>
      </c>
      <c r="E52" s="25">
        <v>70</v>
      </c>
      <c r="F52" s="25">
        <v>77</v>
      </c>
      <c r="G52" s="23"/>
      <c r="H52" s="23"/>
      <c r="I52" s="23"/>
      <c r="J52" s="23"/>
      <c r="K52" s="23"/>
      <c r="L52" s="23"/>
      <c r="M52" s="23">
        <v>401</v>
      </c>
      <c r="N52" s="23"/>
      <c r="O52" s="51">
        <f t="shared" si="1"/>
        <v>417.881701406</v>
      </c>
      <c r="P52" s="23"/>
      <c r="Q52" s="25">
        <v>66.1577</v>
      </c>
      <c r="R52" s="23"/>
      <c r="S52" s="24"/>
      <c r="T52" s="24">
        <f t="shared" si="4"/>
        <v>17.5887098556129</v>
      </c>
      <c r="U52" s="24">
        <f t="shared" si="5"/>
        <v>16.75115224344086</v>
      </c>
      <c r="V52" s="24">
        <f t="shared" si="6"/>
        <v>18.426267467784946</v>
      </c>
      <c r="W52" s="23"/>
      <c r="X52" s="23"/>
      <c r="Y52" s="23"/>
      <c r="Z52" s="52">
        <f t="shared" si="7"/>
        <v>37.8650765740919</v>
      </c>
      <c r="AB52" s="5"/>
    </row>
    <row r="53" spans="1:28" ht="18">
      <c r="A53" s="23">
        <v>1927</v>
      </c>
      <c r="B53" s="23">
        <v>180</v>
      </c>
      <c r="C53" s="23"/>
      <c r="D53" s="54">
        <f t="shared" si="3"/>
        <v>41</v>
      </c>
      <c r="E53" s="25">
        <v>38</v>
      </c>
      <c r="F53" s="25">
        <v>44</v>
      </c>
      <c r="G53" s="23"/>
      <c r="H53" s="23"/>
      <c r="I53" s="23"/>
      <c r="J53" s="23"/>
      <c r="K53" s="23"/>
      <c r="L53" s="23"/>
      <c r="M53" s="23">
        <v>426</v>
      </c>
      <c r="N53" s="23"/>
      <c r="O53" s="51">
        <f t="shared" si="1"/>
        <v>443.93417655599995</v>
      </c>
      <c r="P53" s="23"/>
      <c r="Q53" s="25">
        <v>71.75769999999999</v>
      </c>
      <c r="R53" s="23"/>
      <c r="S53" s="24"/>
      <c r="T53" s="24">
        <f t="shared" si="4"/>
        <v>9.235603421677101</v>
      </c>
      <c r="U53" s="24">
        <f t="shared" si="5"/>
        <v>8.559827561554387</v>
      </c>
      <c r="V53" s="24">
        <f t="shared" si="6"/>
        <v>9.911379281799817</v>
      </c>
      <c r="W53" s="23"/>
      <c r="X53" s="23"/>
      <c r="Y53" s="23"/>
      <c r="Z53" s="52">
        <f t="shared" si="7"/>
        <v>19.882460603450703</v>
      </c>
      <c r="AB53" s="5"/>
    </row>
    <row r="54" spans="1:28" ht="18">
      <c r="A54" s="23">
        <v>1928</v>
      </c>
      <c r="B54" s="23">
        <v>270</v>
      </c>
      <c r="C54" s="23"/>
      <c r="D54" s="54">
        <f t="shared" si="3"/>
        <v>47.5</v>
      </c>
      <c r="E54" s="25">
        <v>44</v>
      </c>
      <c r="F54" s="25">
        <v>51</v>
      </c>
      <c r="G54" s="23"/>
      <c r="H54" s="23"/>
      <c r="I54" s="23"/>
      <c r="J54" s="23"/>
      <c r="K54" s="23"/>
      <c r="L54" s="23"/>
      <c r="M54" s="23">
        <v>420</v>
      </c>
      <c r="N54" s="23"/>
      <c r="O54" s="51">
        <f t="shared" si="1"/>
        <v>437.68158252</v>
      </c>
      <c r="P54" s="23"/>
      <c r="Q54" s="25">
        <v>80.62116666666667</v>
      </c>
      <c r="R54" s="23"/>
      <c r="S54" s="24"/>
      <c r="T54" s="24">
        <f t="shared" si="4"/>
        <v>10.852638515542168</v>
      </c>
      <c r="U54" s="24">
        <f t="shared" si="5"/>
        <v>10.052970414396956</v>
      </c>
      <c r="V54" s="24">
        <f t="shared" si="6"/>
        <v>11.652306616687381</v>
      </c>
      <c r="W54" s="23"/>
      <c r="X54" s="23"/>
      <c r="Y54" s="23"/>
      <c r="Z54" s="52">
        <f t="shared" si="7"/>
        <v>23.36362313070993</v>
      </c>
      <c r="AB54" s="5"/>
    </row>
    <row r="55" spans="1:28" ht="18">
      <c r="A55" s="23">
        <v>1929</v>
      </c>
      <c r="B55" s="23">
        <v>431</v>
      </c>
      <c r="C55" s="23"/>
      <c r="D55" s="54">
        <f t="shared" si="3"/>
        <v>47.5</v>
      </c>
      <c r="E55" s="25">
        <v>45</v>
      </c>
      <c r="F55" s="25">
        <v>50</v>
      </c>
      <c r="G55" s="23"/>
      <c r="H55" s="23"/>
      <c r="I55" s="23"/>
      <c r="J55" s="23"/>
      <c r="K55" s="23"/>
      <c r="L55" s="23"/>
      <c r="M55" s="23">
        <v>442</v>
      </c>
      <c r="N55" s="23"/>
      <c r="O55" s="51">
        <f t="shared" si="1"/>
        <v>460.60776065199997</v>
      </c>
      <c r="P55" s="23"/>
      <c r="Q55" s="25"/>
      <c r="R55" s="23"/>
      <c r="S55" s="24"/>
      <c r="T55" s="24">
        <f t="shared" si="4"/>
        <v>10.3124619378455</v>
      </c>
      <c r="U55" s="24">
        <f t="shared" si="5"/>
        <v>9.769700783222053</v>
      </c>
      <c r="V55" s="24">
        <f t="shared" si="6"/>
        <v>10.855223092468949</v>
      </c>
      <c r="W55" s="23"/>
      <c r="X55" s="23"/>
      <c r="Y55" s="23"/>
      <c r="Z55" s="52">
        <f t="shared" si="7"/>
        <v>22.20072786176057</v>
      </c>
      <c r="AB55" s="5"/>
    </row>
    <row r="56" spans="1:28" ht="18">
      <c r="A56" s="23">
        <v>1930</v>
      </c>
      <c r="B56" s="23">
        <v>158</v>
      </c>
      <c r="C56" s="23"/>
      <c r="D56" s="54">
        <f t="shared" si="3"/>
        <v>29.5</v>
      </c>
      <c r="E56" s="25">
        <v>28</v>
      </c>
      <c r="F56" s="25">
        <v>31</v>
      </c>
      <c r="G56" s="23"/>
      <c r="H56" s="23"/>
      <c r="I56" s="23"/>
      <c r="J56" s="23"/>
      <c r="K56" s="23"/>
      <c r="L56" s="23"/>
      <c r="M56" s="23">
        <v>435</v>
      </c>
      <c r="N56" s="23"/>
      <c r="O56" s="51">
        <f t="shared" si="1"/>
        <v>453.31306760999996</v>
      </c>
      <c r="P56" s="23"/>
      <c r="Q56" s="25"/>
      <c r="R56" s="23"/>
      <c r="S56" s="24"/>
      <c r="T56" s="24">
        <f t="shared" si="4"/>
        <v>6.507643857595522</v>
      </c>
      <c r="U56" s="24">
        <f t="shared" si="5"/>
        <v>6.176746712294055</v>
      </c>
      <c r="V56" s="24">
        <f t="shared" si="6"/>
        <v>6.838541002896989</v>
      </c>
      <c r="W56" s="23"/>
      <c r="X56" s="23"/>
      <c r="Y56" s="23"/>
      <c r="Z56" s="52">
        <f t="shared" si="7"/>
        <v>14.00969343445837</v>
      </c>
      <c r="AB56" s="5"/>
    </row>
    <row r="57" spans="1:28" ht="18">
      <c r="A57" s="23">
        <v>1931</v>
      </c>
      <c r="B57" s="23">
        <v>101</v>
      </c>
      <c r="C57" s="23"/>
      <c r="D57" s="54">
        <f t="shared" si="3"/>
        <v>17.5</v>
      </c>
      <c r="E57" s="25">
        <v>16</v>
      </c>
      <c r="F57" s="25">
        <v>19</v>
      </c>
      <c r="G57" s="23"/>
      <c r="H57" s="23"/>
      <c r="I57" s="23"/>
      <c r="J57" s="23"/>
      <c r="K57" s="23"/>
      <c r="L57" s="23"/>
      <c r="M57" s="23">
        <v>408</v>
      </c>
      <c r="N57" s="23"/>
      <c r="O57" s="51">
        <f t="shared" si="1"/>
        <v>425.176394448</v>
      </c>
      <c r="P57" s="23"/>
      <c r="Q57" s="25">
        <v>46.122833333333325</v>
      </c>
      <c r="R57" s="23"/>
      <c r="S57" s="24"/>
      <c r="T57" s="24">
        <f t="shared" si="4"/>
        <v>4.115938755894476</v>
      </c>
      <c r="U57" s="24">
        <f t="shared" si="5"/>
        <v>3.7631440053892353</v>
      </c>
      <c r="V57" s="24">
        <f t="shared" si="6"/>
        <v>4.468733506399716</v>
      </c>
      <c r="W57" s="23"/>
      <c r="X57" s="23"/>
      <c r="Y57" s="23"/>
      <c r="Z57" s="52">
        <f t="shared" si="7"/>
        <v>8.860816822018473</v>
      </c>
      <c r="AB57" s="5"/>
    </row>
    <row r="58" spans="1:28" ht="18">
      <c r="A58" s="23">
        <v>1932</v>
      </c>
      <c r="B58" s="23">
        <v>86</v>
      </c>
      <c r="C58" s="23"/>
      <c r="D58" s="54">
        <f t="shared" si="3"/>
        <v>9.5</v>
      </c>
      <c r="E58" s="25">
        <v>9</v>
      </c>
      <c r="F58" s="25">
        <v>10</v>
      </c>
      <c r="G58" s="23"/>
      <c r="H58" s="23"/>
      <c r="I58" s="23"/>
      <c r="J58" s="23"/>
      <c r="K58" s="23"/>
      <c r="L58" s="23"/>
      <c r="M58" s="23">
        <v>347</v>
      </c>
      <c r="N58" s="23"/>
      <c r="O58" s="51">
        <f t="shared" si="1"/>
        <v>361.608355082</v>
      </c>
      <c r="P58" s="23"/>
      <c r="Q58" s="25">
        <v>40.7633</v>
      </c>
      <c r="R58" s="23"/>
      <c r="S58" s="24"/>
      <c r="T58" s="24">
        <f t="shared" si="4"/>
        <v>2.6271516867594875</v>
      </c>
      <c r="U58" s="24">
        <f t="shared" si="5"/>
        <v>2.488880545351093</v>
      </c>
      <c r="V58" s="24">
        <f t="shared" si="6"/>
        <v>2.7654228281678814</v>
      </c>
      <c r="W58" s="23"/>
      <c r="X58" s="23"/>
      <c r="Y58" s="23"/>
      <c r="Z58" s="52">
        <f t="shared" si="7"/>
        <v>5.655747386108455</v>
      </c>
      <c r="AB58" s="5"/>
    </row>
    <row r="59" spans="1:28" ht="18">
      <c r="A59" s="23">
        <v>1933</v>
      </c>
      <c r="B59" s="23">
        <v>92</v>
      </c>
      <c r="C59" s="23"/>
      <c r="D59" s="54">
        <f t="shared" si="3"/>
        <v>15.5</v>
      </c>
      <c r="E59" s="25">
        <v>14</v>
      </c>
      <c r="F59" s="25">
        <v>17</v>
      </c>
      <c r="G59" s="23"/>
      <c r="H59" s="23"/>
      <c r="I59" s="23"/>
      <c r="J59" s="23"/>
      <c r="K59" s="23"/>
      <c r="L59" s="23"/>
      <c r="M59" s="23">
        <v>357</v>
      </c>
      <c r="N59" s="23"/>
      <c r="O59" s="51">
        <f t="shared" si="1"/>
        <v>372.02934514199995</v>
      </c>
      <c r="P59" s="23"/>
      <c r="Q59" s="25">
        <v>55.991825000000006</v>
      </c>
      <c r="R59" s="23"/>
      <c r="S59" s="24"/>
      <c r="T59" s="24">
        <f t="shared" si="4"/>
        <v>4.1663380059666535</v>
      </c>
      <c r="U59" s="24">
        <f t="shared" si="5"/>
        <v>3.7631440053892353</v>
      </c>
      <c r="V59" s="24">
        <f t="shared" si="6"/>
        <v>4.569532006544072</v>
      </c>
      <c r="W59" s="23"/>
      <c r="X59" s="23"/>
      <c r="Y59" s="23"/>
      <c r="Z59" s="52">
        <f t="shared" si="7"/>
        <v>8.969316619839107</v>
      </c>
      <c r="AB59" s="5"/>
    </row>
    <row r="60" spans="1:28" ht="18">
      <c r="A60" s="23">
        <v>1934</v>
      </c>
      <c r="B60" s="23">
        <v>121</v>
      </c>
      <c r="C60" s="23"/>
      <c r="D60" s="54">
        <f t="shared" si="3"/>
        <v>17</v>
      </c>
      <c r="E60" s="25">
        <v>16</v>
      </c>
      <c r="F60" s="25">
        <v>18</v>
      </c>
      <c r="G60" s="23"/>
      <c r="H60" s="23"/>
      <c r="I60" s="23"/>
      <c r="J60" s="23"/>
      <c r="K60" s="23"/>
      <c r="L60" s="23"/>
      <c r="M60" s="23">
        <v>427</v>
      </c>
      <c r="N60" s="23"/>
      <c r="O60" s="51">
        <f t="shared" si="1"/>
        <v>444.97627556199996</v>
      </c>
      <c r="P60" s="23"/>
      <c r="Q60" s="25">
        <v>60.59921666666667</v>
      </c>
      <c r="R60" s="23"/>
      <c r="S60" s="24"/>
      <c r="T60" s="24">
        <f t="shared" si="4"/>
        <v>3.820428398913896</v>
      </c>
      <c r="U60" s="24">
        <f t="shared" si="5"/>
        <v>3.5956973166248427</v>
      </c>
      <c r="V60" s="24">
        <f t="shared" si="6"/>
        <v>4.0451594812029485</v>
      </c>
      <c r="W60" s="23"/>
      <c r="X60" s="23"/>
      <c r="Y60" s="23"/>
      <c r="Z60" s="52">
        <f t="shared" si="7"/>
        <v>8.224640411846119</v>
      </c>
      <c r="AB60" s="5"/>
    </row>
    <row r="61" spans="1:28" ht="18">
      <c r="A61" s="23">
        <v>1935</v>
      </c>
      <c r="B61" s="23">
        <v>187</v>
      </c>
      <c r="C61" s="23"/>
      <c r="D61" s="54">
        <f t="shared" si="3"/>
        <v>19</v>
      </c>
      <c r="E61" s="25">
        <v>18</v>
      </c>
      <c r="F61" s="25">
        <v>20</v>
      </c>
      <c r="G61" s="23"/>
      <c r="H61" s="23"/>
      <c r="I61" s="23"/>
      <c r="J61" s="23"/>
      <c r="K61" s="23"/>
      <c r="L61" s="23"/>
      <c r="M61" s="23">
        <v>456</v>
      </c>
      <c r="N61" s="23"/>
      <c r="O61" s="51">
        <f t="shared" si="1"/>
        <v>475.1971467359999</v>
      </c>
      <c r="P61" s="23"/>
      <c r="Q61" s="25">
        <v>63.76875833333333</v>
      </c>
      <c r="R61" s="23"/>
      <c r="S61" s="24"/>
      <c r="T61" s="24">
        <f t="shared" si="4"/>
        <v>3.9983405057260626</v>
      </c>
      <c r="U61" s="24">
        <f t="shared" si="5"/>
        <v>3.7879015317404807</v>
      </c>
      <c r="V61" s="24">
        <f t="shared" si="6"/>
        <v>4.2087794797116445</v>
      </c>
      <c r="W61" s="23"/>
      <c r="X61" s="23"/>
      <c r="Y61" s="23"/>
      <c r="Z61" s="52">
        <f t="shared" si="7"/>
        <v>8.60765062710366</v>
      </c>
      <c r="AB61" s="5"/>
    </row>
    <row r="62" spans="1:28" ht="18">
      <c r="A62" s="23">
        <v>1936</v>
      </c>
      <c r="B62" s="23">
        <v>274</v>
      </c>
      <c r="C62" s="23"/>
      <c r="D62" s="54">
        <f t="shared" si="3"/>
        <v>33.5</v>
      </c>
      <c r="E62" s="25">
        <v>30</v>
      </c>
      <c r="F62" s="25">
        <v>37</v>
      </c>
      <c r="G62" s="23"/>
      <c r="H62" s="23"/>
      <c r="I62" s="23"/>
      <c r="J62" s="23"/>
      <c r="K62" s="23"/>
      <c r="L62" s="23"/>
      <c r="M62" s="23">
        <v>517</v>
      </c>
      <c r="N62" s="23"/>
      <c r="O62" s="51">
        <f t="shared" si="1"/>
        <v>538.765186102</v>
      </c>
      <c r="P62" s="23"/>
      <c r="Q62" s="25">
        <v>72.29785833333334</v>
      </c>
      <c r="R62" s="23"/>
      <c r="S62" s="24"/>
      <c r="T62" s="24">
        <f t="shared" si="4"/>
        <v>6.217922179117512</v>
      </c>
      <c r="U62" s="24">
        <f t="shared" si="5"/>
        <v>5.568288518612698</v>
      </c>
      <c r="V62" s="24">
        <f t="shared" si="6"/>
        <v>6.8675558396223275</v>
      </c>
      <c r="W62" s="23"/>
      <c r="X62" s="23"/>
      <c r="Y62" s="23"/>
      <c r="Z62" s="52">
        <f t="shared" si="7"/>
        <v>13.385978924934895</v>
      </c>
      <c r="AB62" s="5"/>
    </row>
    <row r="63" spans="1:28" ht="18">
      <c r="A63" s="23">
        <v>1937</v>
      </c>
      <c r="B63" s="23">
        <v>174</v>
      </c>
      <c r="C63" s="23"/>
      <c r="D63" s="54">
        <f t="shared" si="3"/>
        <v>21</v>
      </c>
      <c r="E63" s="25">
        <v>19</v>
      </c>
      <c r="F63" s="25">
        <v>23</v>
      </c>
      <c r="G63" s="23"/>
      <c r="H63" s="23"/>
      <c r="I63" s="23"/>
      <c r="J63" s="23"/>
      <c r="K63" s="23"/>
      <c r="L63" s="23"/>
      <c r="M63" s="23">
        <v>574</v>
      </c>
      <c r="N63" s="23"/>
      <c r="O63" s="51">
        <f t="shared" si="1"/>
        <v>598.164829444</v>
      </c>
      <c r="P63" s="23"/>
      <c r="Q63" s="25">
        <v>69.128325</v>
      </c>
      <c r="R63" s="23"/>
      <c r="S63" s="24"/>
      <c r="T63" s="24">
        <f t="shared" si="4"/>
        <v>3.5107380050277617</v>
      </c>
      <c r="U63" s="24">
        <f t="shared" si="5"/>
        <v>3.176382004548927</v>
      </c>
      <c r="V63" s="24">
        <f t="shared" si="6"/>
        <v>3.845094005506596</v>
      </c>
      <c r="W63" s="23"/>
      <c r="X63" s="23"/>
      <c r="Y63" s="23"/>
      <c r="Z63" s="52">
        <f t="shared" si="7"/>
        <v>7.5579371359934555</v>
      </c>
      <c r="AB63" s="5"/>
    </row>
    <row r="64" spans="1:28" ht="18">
      <c r="A64" s="23">
        <v>1938</v>
      </c>
      <c r="B64" s="23">
        <v>127</v>
      </c>
      <c r="C64" s="23"/>
      <c r="D64" s="54">
        <f t="shared" si="3"/>
        <v>23.5</v>
      </c>
      <c r="E64" s="25">
        <v>21</v>
      </c>
      <c r="F64" s="25">
        <v>26</v>
      </c>
      <c r="G64" s="23"/>
      <c r="H64" s="23"/>
      <c r="I64" s="23"/>
      <c r="J64" s="23"/>
      <c r="K64" s="23"/>
      <c r="L64" s="23"/>
      <c r="M64" s="23">
        <v>592</v>
      </c>
      <c r="N64" s="23"/>
      <c r="O64" s="51">
        <f t="shared" si="1"/>
        <v>616.9226115519999</v>
      </c>
      <c r="P64" s="23"/>
      <c r="Q64" s="25">
        <v>54.875841666666666</v>
      </c>
      <c r="R64" s="23"/>
      <c r="S64" s="24"/>
      <c r="T64" s="24">
        <f t="shared" si="4"/>
        <v>3.8092298061309107</v>
      </c>
      <c r="U64" s="24">
        <f t="shared" si="5"/>
        <v>3.4039925927127292</v>
      </c>
      <c r="V64" s="24">
        <f t="shared" si="6"/>
        <v>4.214467019549093</v>
      </c>
      <c r="W64" s="23"/>
      <c r="X64" s="23"/>
      <c r="Y64" s="23"/>
      <c r="Z64" s="52">
        <f t="shared" si="7"/>
        <v>8.200532016362269</v>
      </c>
      <c r="AB64" s="5"/>
    </row>
    <row r="65" spans="1:28" ht="18">
      <c r="A65" s="23">
        <v>1939</v>
      </c>
      <c r="B65" s="23">
        <v>94</v>
      </c>
      <c r="C65" s="23"/>
      <c r="D65" s="54">
        <f t="shared" si="3"/>
        <v>15</v>
      </c>
      <c r="E65" s="25">
        <v>13</v>
      </c>
      <c r="F65" s="25">
        <v>17</v>
      </c>
      <c r="G65" s="23"/>
      <c r="H65" s="23"/>
      <c r="I65" s="23"/>
      <c r="J65" s="23"/>
      <c r="K65" s="23"/>
      <c r="L65" s="23"/>
      <c r="M65" s="23">
        <v>540</v>
      </c>
      <c r="N65" s="23"/>
      <c r="O65" s="51">
        <f t="shared" si="1"/>
        <v>562.73346324</v>
      </c>
      <c r="P65" s="23"/>
      <c r="Q65" s="25">
        <v>49.810174999999994</v>
      </c>
      <c r="R65" s="23"/>
      <c r="S65" s="24"/>
      <c r="T65" s="24">
        <f t="shared" si="4"/>
        <v>2.6655603371507084</v>
      </c>
      <c r="U65" s="24">
        <f t="shared" si="5"/>
        <v>2.31015229219728</v>
      </c>
      <c r="V65" s="24">
        <f t="shared" si="6"/>
        <v>3.0209683821041358</v>
      </c>
      <c r="W65" s="23"/>
      <c r="X65" s="23"/>
      <c r="Y65" s="23"/>
      <c r="Z65" s="52">
        <f>T65*2.152805799</f>
        <v>5.7384337514024395</v>
      </c>
      <c r="AB65" s="5"/>
    </row>
    <row r="66" spans="1:28" ht="18">
      <c r="A66" s="23">
        <v>1940</v>
      </c>
      <c r="B66" s="23">
        <v>36</v>
      </c>
      <c r="C66" s="24"/>
      <c r="D66" s="27"/>
      <c r="E66" s="24"/>
      <c r="F66" s="24"/>
      <c r="G66" s="23"/>
      <c r="H66" s="23"/>
      <c r="I66" s="23"/>
      <c r="J66" s="23"/>
      <c r="K66" s="23"/>
      <c r="L66" s="23"/>
      <c r="M66" s="23">
        <v>520</v>
      </c>
      <c r="N66" s="23"/>
      <c r="O66" s="51">
        <f t="shared" si="1"/>
        <v>541.89148312</v>
      </c>
      <c r="P66" s="23"/>
      <c r="Q66" s="25">
        <v>42.370045454545455</v>
      </c>
      <c r="R66" s="23"/>
      <c r="S66" s="24"/>
      <c r="T66" s="24"/>
      <c r="U66" s="24"/>
      <c r="V66" s="24"/>
      <c r="W66" s="23"/>
      <c r="X66" s="23"/>
      <c r="Y66" s="23"/>
      <c r="Z66" s="26">
        <f aca="true" t="shared" si="8" ref="Z66:Z74">(Z65+(Z65*(RATE(($A$75-$A$65),0,Z$65,-Z$75))))*((B66*Q66)/O66)/(((B65*Q65)/O65)+(((B65*Q65)/O65)*(RATE(($A$75-$A$65),0,((B$65*Q$65)/O$65),-((B$75*Q$75)/O$75)))))</f>
        <v>1.855482221277881</v>
      </c>
      <c r="AB66" s="5"/>
    </row>
    <row r="67" spans="1:28" ht="18">
      <c r="A67" s="23">
        <v>1941</v>
      </c>
      <c r="B67" s="23">
        <v>44</v>
      </c>
      <c r="C67" s="24"/>
      <c r="D67" s="27"/>
      <c r="E67" s="24"/>
      <c r="F67" s="24"/>
      <c r="G67" s="23"/>
      <c r="H67" s="23"/>
      <c r="I67" s="23"/>
      <c r="J67" s="23"/>
      <c r="K67" s="23"/>
      <c r="L67" s="23"/>
      <c r="M67" s="23">
        <v>480</v>
      </c>
      <c r="N67" s="23"/>
      <c r="O67" s="51">
        <f t="shared" si="1"/>
        <v>500.20752287999994</v>
      </c>
      <c r="P67" s="23"/>
      <c r="Q67" s="25">
        <v>45.29724166666667</v>
      </c>
      <c r="R67" s="23"/>
      <c r="S67" s="24"/>
      <c r="T67" s="24"/>
      <c r="U67" s="24"/>
      <c r="V67" s="24"/>
      <c r="W67" s="23"/>
      <c r="X67" s="23"/>
      <c r="Y67" s="23"/>
      <c r="Z67" s="26">
        <f t="shared" si="8"/>
        <v>2.5103796507489045</v>
      </c>
      <c r="AB67" s="5"/>
    </row>
    <row r="68" spans="1:28" ht="18">
      <c r="A68" s="23">
        <v>1942</v>
      </c>
      <c r="B68" s="23">
        <v>23</v>
      </c>
      <c r="C68" s="24"/>
      <c r="D68" s="27"/>
      <c r="E68" s="24"/>
      <c r="F68" s="24"/>
      <c r="G68" s="23"/>
      <c r="H68" s="23"/>
      <c r="I68" s="23"/>
      <c r="J68" s="23"/>
      <c r="K68" s="23"/>
      <c r="L68" s="23"/>
      <c r="M68" s="23">
        <v>450</v>
      </c>
      <c r="N68" s="23"/>
      <c r="O68" s="51">
        <f t="shared" si="1"/>
        <v>468.9445527</v>
      </c>
      <c r="P68" s="23"/>
      <c r="Q68" s="25">
        <v>53.50448333333333</v>
      </c>
      <c r="R68" s="23"/>
      <c r="S68" s="24"/>
      <c r="T68" s="24"/>
      <c r="U68" s="24"/>
      <c r="V68" s="24"/>
      <c r="W68" s="23"/>
      <c r="X68" s="23"/>
      <c r="Y68" s="23"/>
      <c r="Z68" s="26">
        <f t="shared" si="8"/>
        <v>1.5802260114741673</v>
      </c>
      <c r="AB68" s="5"/>
    </row>
    <row r="69" spans="1:28" ht="18">
      <c r="A69" s="23">
        <v>1943</v>
      </c>
      <c r="B69" s="23">
        <v>65</v>
      </c>
      <c r="C69" s="24"/>
      <c r="D69" s="27"/>
      <c r="E69" s="24"/>
      <c r="F69" s="24"/>
      <c r="G69" s="23"/>
      <c r="H69" s="23"/>
      <c r="I69" s="23"/>
      <c r="J69" s="23"/>
      <c r="K69" s="23"/>
      <c r="L69" s="23"/>
      <c r="M69" s="23">
        <v>360</v>
      </c>
      <c r="N69" s="23"/>
      <c r="O69" s="51">
        <f t="shared" si="1"/>
        <v>375.15564216</v>
      </c>
      <c r="P69" s="23"/>
      <c r="Q69" s="25">
        <v>64.28654166666665</v>
      </c>
      <c r="R69" s="23"/>
      <c r="S69" s="24"/>
      <c r="T69" s="24"/>
      <c r="U69" s="24"/>
      <c r="V69" s="24"/>
      <c r="W69" s="23"/>
      <c r="X69" s="23"/>
      <c r="Y69" s="23"/>
      <c r="Z69" s="26">
        <f t="shared" si="8"/>
        <v>6.410650907972334</v>
      </c>
      <c r="AB69" s="5"/>
    </row>
    <row r="70" spans="1:28" ht="18">
      <c r="A70" s="23">
        <v>1944</v>
      </c>
      <c r="B70" s="23">
        <v>85</v>
      </c>
      <c r="C70" s="24"/>
      <c r="D70" s="27"/>
      <c r="E70" s="24"/>
      <c r="F70" s="24"/>
      <c r="G70" s="23"/>
      <c r="H70" s="23"/>
      <c r="I70" s="23"/>
      <c r="J70" s="23"/>
      <c r="K70" s="23"/>
      <c r="L70" s="23"/>
      <c r="M70" s="23">
        <v>300</v>
      </c>
      <c r="N70" s="23"/>
      <c r="O70" s="51">
        <f t="shared" si="1"/>
        <v>312.6297018</v>
      </c>
      <c r="P70" s="23"/>
      <c r="Q70" s="25">
        <v>69.66006666666665</v>
      </c>
      <c r="R70" s="23"/>
      <c r="S70" s="24"/>
      <c r="T70" s="24"/>
      <c r="U70" s="24"/>
      <c r="V70" s="24"/>
      <c r="W70" s="23"/>
      <c r="X70" s="23"/>
      <c r="Y70" s="23"/>
      <c r="Z70" s="26">
        <f t="shared" si="8"/>
        <v>10.418621605306134</v>
      </c>
      <c r="AB70" s="5"/>
    </row>
    <row r="71" spans="1:28" ht="18">
      <c r="A71" s="23">
        <v>1945</v>
      </c>
      <c r="B71" s="23">
        <v>88</v>
      </c>
      <c r="C71" s="24"/>
      <c r="D71" s="27"/>
      <c r="E71" s="24"/>
      <c r="F71" s="24"/>
      <c r="G71" s="23"/>
      <c r="H71" s="23"/>
      <c r="I71" s="23"/>
      <c r="J71" s="23"/>
      <c r="K71" s="23"/>
      <c r="L71" s="23"/>
      <c r="M71" s="23">
        <v>350</v>
      </c>
      <c r="N71" s="23"/>
      <c r="O71" s="51">
        <f>(M71/100)*104.2099006</f>
        <v>364.7346521</v>
      </c>
      <c r="P71" s="23"/>
      <c r="Q71" s="25">
        <v>72.29785833333334</v>
      </c>
      <c r="R71" s="23"/>
      <c r="S71" s="24"/>
      <c r="T71" s="24"/>
      <c r="U71" s="24"/>
      <c r="V71" s="24"/>
      <c r="W71" s="23"/>
      <c r="X71" s="23"/>
      <c r="Y71" s="23"/>
      <c r="Z71" s="26">
        <f t="shared" si="8"/>
        <v>9.171202191470458</v>
      </c>
      <c r="AB71" s="5"/>
    </row>
    <row r="72" spans="1:28" ht="18">
      <c r="A72" s="23">
        <v>1946</v>
      </c>
      <c r="B72" s="23">
        <v>99</v>
      </c>
      <c r="C72" s="24"/>
      <c r="D72" s="27"/>
      <c r="E72" s="24"/>
      <c r="F72" s="24"/>
      <c r="G72" s="23"/>
      <c r="H72" s="23"/>
      <c r="I72" s="23"/>
      <c r="J72" s="23"/>
      <c r="K72" s="23"/>
      <c r="L72" s="23"/>
      <c r="M72" s="23">
        <v>925</v>
      </c>
      <c r="N72" s="23"/>
      <c r="O72" s="51">
        <f>(M72/100)*104.2099006</f>
        <v>963.94158055</v>
      </c>
      <c r="P72" s="23"/>
      <c r="Q72" s="25">
        <v>77.66390833333334</v>
      </c>
      <c r="R72" s="23"/>
      <c r="S72" s="24"/>
      <c r="T72" s="24"/>
      <c r="U72" s="24"/>
      <c r="V72" s="24"/>
      <c r="W72" s="23"/>
      <c r="X72" s="23"/>
      <c r="Y72" s="23"/>
      <c r="Z72" s="26">
        <f t="shared" si="8"/>
        <v>4.00826485998219</v>
      </c>
      <c r="AB72" s="5"/>
    </row>
    <row r="73" spans="1:28" ht="18">
      <c r="A73" s="23">
        <v>1947</v>
      </c>
      <c r="B73" s="23">
        <v>125</v>
      </c>
      <c r="C73" s="24"/>
      <c r="D73" s="27"/>
      <c r="E73" s="24"/>
      <c r="F73" s="24"/>
      <c r="G73" s="23"/>
      <c r="H73" s="23"/>
      <c r="I73" s="23"/>
      <c r="J73" s="23"/>
      <c r="K73" s="23"/>
      <c r="L73" s="23"/>
      <c r="M73" s="23">
        <v>1199</v>
      </c>
      <c r="N73" s="23"/>
      <c r="O73" s="51">
        <f>(M73/100)*104.2099006</f>
        <v>1249.476708194</v>
      </c>
      <c r="P73" s="23"/>
      <c r="Q73" s="25">
        <v>81.33772499999999</v>
      </c>
      <c r="R73" s="23"/>
      <c r="S73" s="24"/>
      <c r="T73" s="24"/>
      <c r="U73" s="24"/>
      <c r="V73" s="24"/>
      <c r="W73" s="23"/>
      <c r="X73" s="23"/>
      <c r="Y73" s="23"/>
      <c r="Z73" s="26">
        <f t="shared" si="8"/>
        <v>3.908265490784351</v>
      </c>
      <c r="AB73" s="5"/>
    </row>
    <row r="74" spans="1:28" ht="18">
      <c r="A74" s="23">
        <v>1948</v>
      </c>
      <c r="B74" s="23">
        <v>109</v>
      </c>
      <c r="C74" s="24"/>
      <c r="D74" s="27"/>
      <c r="E74" s="24"/>
      <c r="F74" s="24"/>
      <c r="G74" s="23"/>
      <c r="H74" s="23"/>
      <c r="I74" s="23"/>
      <c r="J74" s="23"/>
      <c r="K74" s="23"/>
      <c r="L74" s="23"/>
      <c r="M74" s="23">
        <v>1422</v>
      </c>
      <c r="N74" s="23">
        <v>1502</v>
      </c>
      <c r="O74" s="60">
        <f>N74</f>
        <v>1502</v>
      </c>
      <c r="P74" s="23"/>
      <c r="Q74" s="25">
        <v>77.98954166666667</v>
      </c>
      <c r="R74" s="23"/>
      <c r="S74" s="24"/>
      <c r="T74" s="24"/>
      <c r="U74" s="24"/>
      <c r="V74" s="24"/>
      <c r="W74" s="23"/>
      <c r="X74" s="23"/>
      <c r="Y74" s="23"/>
      <c r="Z74" s="26">
        <f t="shared" si="8"/>
        <v>2.598128467108945</v>
      </c>
      <c r="AB74" s="5"/>
    </row>
    <row r="75" spans="1:28" ht="18">
      <c r="A75" s="23">
        <v>1949</v>
      </c>
      <c r="B75" s="23">
        <v>104</v>
      </c>
      <c r="C75" s="25">
        <v>15</v>
      </c>
      <c r="D75" s="27"/>
      <c r="E75" s="24"/>
      <c r="F75" s="24"/>
      <c r="G75" s="23"/>
      <c r="H75" s="23"/>
      <c r="I75" s="23"/>
      <c r="J75" s="23"/>
      <c r="K75" s="23"/>
      <c r="L75" s="23"/>
      <c r="M75" s="23">
        <v>1577</v>
      </c>
      <c r="N75" s="23">
        <v>1662</v>
      </c>
      <c r="O75" s="60">
        <f aca="true" t="shared" si="9" ref="O75:O138">N75</f>
        <v>1662</v>
      </c>
      <c r="P75" s="23"/>
      <c r="Q75" s="25">
        <v>70.76810833333334</v>
      </c>
      <c r="R75" s="23"/>
      <c r="S75" s="24">
        <f aca="true" t="shared" si="10" ref="S75:S107">(C75/$O75)*100</f>
        <v>0.9025270758122743</v>
      </c>
      <c r="T75" s="23"/>
      <c r="U75" s="23"/>
      <c r="V75" s="23"/>
      <c r="W75" s="23"/>
      <c r="X75" s="23"/>
      <c r="Y75" s="23"/>
      <c r="Z75" s="52">
        <f aca="true" t="shared" si="11" ref="Z75:Z94">S75*2.152805799</f>
        <v>1.9429655225631766</v>
      </c>
      <c r="AB75" s="5"/>
    </row>
    <row r="76" spans="1:28" ht="18">
      <c r="A76" s="23">
        <v>1950</v>
      </c>
      <c r="B76" s="23">
        <v>49</v>
      </c>
      <c r="C76" s="25">
        <v>10</v>
      </c>
      <c r="D76" s="27"/>
      <c r="E76" s="24"/>
      <c r="F76" s="24"/>
      <c r="G76" s="23"/>
      <c r="H76" s="23"/>
      <c r="I76" s="23"/>
      <c r="J76" s="23"/>
      <c r="K76" s="23"/>
      <c r="L76" s="23"/>
      <c r="M76" s="23">
        <v>1708</v>
      </c>
      <c r="N76" s="23">
        <v>1799</v>
      </c>
      <c r="O76" s="60">
        <f t="shared" si="9"/>
        <v>1799</v>
      </c>
      <c r="P76" s="23"/>
      <c r="Q76" s="25">
        <v>70.39800833333334</v>
      </c>
      <c r="R76" s="23"/>
      <c r="S76" s="24">
        <f t="shared" si="10"/>
        <v>0.5558643690939411</v>
      </c>
      <c r="T76" s="23"/>
      <c r="U76" s="23"/>
      <c r="V76" s="23"/>
      <c r="W76" s="23"/>
      <c r="X76" s="23"/>
      <c r="Y76" s="23"/>
      <c r="Z76" s="52">
        <f t="shared" si="11"/>
        <v>1.1966680372429126</v>
      </c>
      <c r="AB76" s="5"/>
    </row>
    <row r="77" spans="1:28" ht="18">
      <c r="A77" s="23">
        <v>1951</v>
      </c>
      <c r="B77" s="23">
        <v>78</v>
      </c>
      <c r="C77" s="25">
        <v>4</v>
      </c>
      <c r="D77" s="27"/>
      <c r="E77" s="24"/>
      <c r="F77" s="24"/>
      <c r="G77" s="23"/>
      <c r="H77" s="23"/>
      <c r="I77" s="23"/>
      <c r="J77" s="23"/>
      <c r="K77" s="23"/>
      <c r="L77" s="23"/>
      <c r="M77" s="23">
        <v>1905</v>
      </c>
      <c r="N77" s="23">
        <v>2011</v>
      </c>
      <c r="O77" s="60">
        <f t="shared" si="9"/>
        <v>2011</v>
      </c>
      <c r="P77" s="23"/>
      <c r="Q77" s="25">
        <v>78.85026666666667</v>
      </c>
      <c r="R77" s="23"/>
      <c r="S77" s="24">
        <f t="shared" si="10"/>
        <v>0.19890601690701143</v>
      </c>
      <c r="T77" s="23"/>
      <c r="U77" s="23"/>
      <c r="V77" s="23"/>
      <c r="W77" s="23"/>
      <c r="X77" s="23"/>
      <c r="Y77" s="23"/>
      <c r="Z77" s="52">
        <f t="shared" si="11"/>
        <v>0.42820602665340624</v>
      </c>
      <c r="AB77" s="5"/>
    </row>
    <row r="78" spans="1:28" ht="18">
      <c r="A78" s="23">
        <v>1952</v>
      </c>
      <c r="B78" s="23">
        <v>185</v>
      </c>
      <c r="C78" s="25">
        <v>9</v>
      </c>
      <c r="D78" s="27"/>
      <c r="E78" s="24"/>
      <c r="F78" s="24"/>
      <c r="G78" s="23"/>
      <c r="H78" s="23"/>
      <c r="I78" s="23"/>
      <c r="J78" s="23"/>
      <c r="K78" s="23"/>
      <c r="L78" s="23"/>
      <c r="M78" s="23">
        <v>2134</v>
      </c>
      <c r="N78" s="23">
        <v>2265</v>
      </c>
      <c r="O78" s="60">
        <f t="shared" si="9"/>
        <v>2265</v>
      </c>
      <c r="P78" s="23"/>
      <c r="Q78" s="25">
        <v>68.24190833333334</v>
      </c>
      <c r="R78" s="23"/>
      <c r="S78" s="24">
        <f t="shared" si="10"/>
        <v>0.3973509933774834</v>
      </c>
      <c r="T78" s="23"/>
      <c r="U78" s="23"/>
      <c r="V78" s="23"/>
      <c r="W78" s="23"/>
      <c r="X78" s="23"/>
      <c r="Y78" s="23"/>
      <c r="Z78" s="52">
        <f t="shared" si="11"/>
        <v>0.8554195227814568</v>
      </c>
      <c r="AB78" s="5"/>
    </row>
    <row r="79" spans="1:28" ht="18">
      <c r="A79" s="23">
        <v>1953</v>
      </c>
      <c r="B79" s="23">
        <v>122</v>
      </c>
      <c r="C79" s="25">
        <v>42</v>
      </c>
      <c r="D79" s="27"/>
      <c r="E79" s="24"/>
      <c r="F79" s="24"/>
      <c r="G79" s="23"/>
      <c r="H79" s="23"/>
      <c r="I79" s="23"/>
      <c r="J79" s="23"/>
      <c r="K79" s="23"/>
      <c r="L79" s="23"/>
      <c r="M79" s="23">
        <v>2395</v>
      </c>
      <c r="N79" s="23">
        <v>2540</v>
      </c>
      <c r="O79" s="60">
        <f t="shared" si="9"/>
        <v>2540</v>
      </c>
      <c r="P79" s="23"/>
      <c r="Q79" s="25">
        <v>76.70469166666668</v>
      </c>
      <c r="R79" s="23"/>
      <c r="S79" s="24">
        <f t="shared" si="10"/>
        <v>1.6535433070866141</v>
      </c>
      <c r="T79" s="23"/>
      <c r="U79" s="23"/>
      <c r="V79" s="23"/>
      <c r="W79" s="23"/>
      <c r="X79" s="23"/>
      <c r="Y79" s="23"/>
      <c r="Z79" s="52">
        <f t="shared" si="11"/>
        <v>3.5597576203937003</v>
      </c>
      <c r="AB79" s="5"/>
    </row>
    <row r="80" spans="1:28" ht="18">
      <c r="A80" s="23">
        <v>1954</v>
      </c>
      <c r="B80" s="23">
        <v>197</v>
      </c>
      <c r="C80" s="25">
        <v>91</v>
      </c>
      <c r="D80" s="27"/>
      <c r="E80" s="24"/>
      <c r="F80" s="24"/>
      <c r="G80" s="23"/>
      <c r="H80" s="23"/>
      <c r="I80" s="23"/>
      <c r="J80" s="23"/>
      <c r="K80" s="23"/>
      <c r="L80" s="23"/>
      <c r="M80" s="23">
        <v>2595</v>
      </c>
      <c r="N80" s="23">
        <v>2741</v>
      </c>
      <c r="O80" s="60">
        <f t="shared" si="9"/>
        <v>2741</v>
      </c>
      <c r="P80" s="23"/>
      <c r="Q80" s="25">
        <v>100.29433333333333</v>
      </c>
      <c r="R80" s="23"/>
      <c r="S80" s="24">
        <f t="shared" si="10"/>
        <v>3.319956220357534</v>
      </c>
      <c r="T80" s="23"/>
      <c r="U80" s="23"/>
      <c r="V80" s="23"/>
      <c r="W80" s="23"/>
      <c r="X80" s="23"/>
      <c r="Y80" s="23"/>
      <c r="Z80" s="52">
        <f t="shared" si="11"/>
        <v>7.14722100361182</v>
      </c>
      <c r="AB80" s="5"/>
    </row>
    <row r="81" spans="1:28" ht="18">
      <c r="A81" s="23">
        <v>1955</v>
      </c>
      <c r="B81" s="23">
        <v>196</v>
      </c>
      <c r="C81" s="25">
        <v>67</v>
      </c>
      <c r="D81" s="27"/>
      <c r="E81" s="24"/>
      <c r="F81" s="24"/>
      <c r="G81" s="23"/>
      <c r="H81" s="23"/>
      <c r="I81" s="23"/>
      <c r="J81" s="23"/>
      <c r="K81" s="23"/>
      <c r="L81" s="23"/>
      <c r="M81" s="23">
        <v>2882</v>
      </c>
      <c r="N81" s="23">
        <v>3026</v>
      </c>
      <c r="O81" s="60">
        <f t="shared" si="9"/>
        <v>3026</v>
      </c>
      <c r="P81" s="23"/>
      <c r="Q81" s="25">
        <v>113.97472500000002</v>
      </c>
      <c r="R81" s="23"/>
      <c r="S81" s="24">
        <f t="shared" si="10"/>
        <v>2.2141440846001323</v>
      </c>
      <c r="T81" s="23"/>
      <c r="U81" s="23"/>
      <c r="V81" s="23"/>
      <c r="W81" s="23"/>
      <c r="X81" s="23"/>
      <c r="Y81" s="23"/>
      <c r="Z81" s="52">
        <f t="shared" si="11"/>
        <v>4.766622225148711</v>
      </c>
      <c r="AB81" s="5"/>
    </row>
    <row r="82" spans="1:28" ht="18">
      <c r="A82" s="23">
        <v>1956</v>
      </c>
      <c r="B82" s="23">
        <v>181</v>
      </c>
      <c r="C82" s="25">
        <v>120</v>
      </c>
      <c r="D82" s="27"/>
      <c r="E82" s="24"/>
      <c r="F82" s="24"/>
      <c r="G82" s="23"/>
      <c r="H82" s="23"/>
      <c r="I82" s="23"/>
      <c r="J82" s="23"/>
      <c r="K82" s="23"/>
      <c r="L82" s="23"/>
      <c r="M82" s="23">
        <v>3164</v>
      </c>
      <c r="N82" s="23">
        <v>3315</v>
      </c>
      <c r="O82" s="60">
        <f t="shared" si="9"/>
        <v>3315</v>
      </c>
      <c r="P82" s="23"/>
      <c r="Q82" s="25">
        <v>105.622975</v>
      </c>
      <c r="R82" s="23"/>
      <c r="S82" s="24">
        <f t="shared" si="10"/>
        <v>3.619909502262444</v>
      </c>
      <c r="T82" s="23"/>
      <c r="U82" s="23"/>
      <c r="V82" s="23"/>
      <c r="W82" s="23"/>
      <c r="X82" s="23"/>
      <c r="Y82" s="23"/>
      <c r="Z82" s="52">
        <f t="shared" si="11"/>
        <v>7.792962168325792</v>
      </c>
      <c r="AB82" s="5"/>
    </row>
    <row r="83" spans="1:28" ht="18">
      <c r="A83" s="23">
        <v>1957</v>
      </c>
      <c r="B83" s="23">
        <v>223</v>
      </c>
      <c r="C83" s="25">
        <v>109</v>
      </c>
      <c r="D83" s="27"/>
      <c r="E83" s="24"/>
      <c r="F83" s="24"/>
      <c r="G83" s="23"/>
      <c r="H83" s="23"/>
      <c r="I83" s="23"/>
      <c r="J83" s="23"/>
      <c r="K83" s="23"/>
      <c r="L83" s="23"/>
      <c r="M83" s="23">
        <v>3451</v>
      </c>
      <c r="N83" s="23">
        <v>3600</v>
      </c>
      <c r="O83" s="60">
        <f t="shared" si="9"/>
        <v>3600</v>
      </c>
      <c r="P83" s="23"/>
      <c r="Q83" s="25">
        <v>111.57712499999998</v>
      </c>
      <c r="R83" s="23"/>
      <c r="S83" s="24">
        <f t="shared" si="10"/>
        <v>3.0277777777777777</v>
      </c>
      <c r="T83" s="23"/>
      <c r="U83" s="23"/>
      <c r="V83" s="23"/>
      <c r="W83" s="23"/>
      <c r="X83" s="23"/>
      <c r="Y83" s="23"/>
      <c r="Z83" s="52">
        <f t="shared" si="11"/>
        <v>6.518217558083332</v>
      </c>
      <c r="AB83" s="5"/>
    </row>
    <row r="84" spans="1:28" ht="18">
      <c r="A84" s="23">
        <v>1958</v>
      </c>
      <c r="B84" s="23">
        <v>251</v>
      </c>
      <c r="C84" s="25">
        <v>100</v>
      </c>
      <c r="D84" s="27"/>
      <c r="E84" s="24"/>
      <c r="F84" s="24"/>
      <c r="G84" s="23"/>
      <c r="H84" s="23"/>
      <c r="I84" s="23"/>
      <c r="J84" s="23"/>
      <c r="K84" s="23"/>
      <c r="L84" s="23"/>
      <c r="M84" s="23">
        <v>3569</v>
      </c>
      <c r="N84" s="23">
        <v>3724</v>
      </c>
      <c r="O84" s="60">
        <f t="shared" si="9"/>
        <v>3724</v>
      </c>
      <c r="P84" s="23"/>
      <c r="Q84" s="25">
        <v>111.18333333333334</v>
      </c>
      <c r="R84" s="23"/>
      <c r="S84" s="24">
        <f t="shared" si="10"/>
        <v>2.685284640171858</v>
      </c>
      <c r="T84" s="23"/>
      <c r="U84" s="23"/>
      <c r="V84" s="23"/>
      <c r="W84" s="23"/>
      <c r="X84" s="23"/>
      <c r="Y84" s="23"/>
      <c r="Z84" s="52">
        <f t="shared" si="11"/>
        <v>5.780896345327603</v>
      </c>
      <c r="AB84" s="5"/>
    </row>
    <row r="85" spans="1:28" ht="18">
      <c r="A85" s="23">
        <v>1959</v>
      </c>
      <c r="B85" s="23">
        <v>385</v>
      </c>
      <c r="C85" s="25">
        <v>245</v>
      </c>
      <c r="D85" s="27"/>
      <c r="E85" s="24"/>
      <c r="F85" s="24"/>
      <c r="G85" s="23"/>
      <c r="H85" s="23"/>
      <c r="I85" s="23"/>
      <c r="J85" s="23"/>
      <c r="K85" s="23"/>
      <c r="L85" s="23"/>
      <c r="M85" s="23">
        <v>3816</v>
      </c>
      <c r="N85" s="23">
        <v>3980</v>
      </c>
      <c r="O85" s="60">
        <f t="shared" si="9"/>
        <v>3980</v>
      </c>
      <c r="P85" s="23"/>
      <c r="Q85" s="25">
        <v>152.1916666666667</v>
      </c>
      <c r="R85" s="23"/>
      <c r="S85" s="24">
        <f t="shared" si="10"/>
        <v>6.155778894472362</v>
      </c>
      <c r="T85" s="23"/>
      <c r="U85" s="23"/>
      <c r="V85" s="23"/>
      <c r="W85" s="23"/>
      <c r="X85" s="23"/>
      <c r="Y85" s="23"/>
      <c r="Z85" s="52">
        <f t="shared" si="11"/>
        <v>13.252196501381908</v>
      </c>
      <c r="AB85" s="5"/>
    </row>
    <row r="86" spans="1:28" ht="18">
      <c r="A86" s="23">
        <v>1960</v>
      </c>
      <c r="B86" s="23">
        <v>513</v>
      </c>
      <c r="C86" s="25">
        <v>313</v>
      </c>
      <c r="D86" s="27"/>
      <c r="E86" s="24"/>
      <c r="F86" s="24"/>
      <c r="G86" s="23"/>
      <c r="H86" s="23"/>
      <c r="I86" s="23"/>
      <c r="J86" s="23"/>
      <c r="K86" s="23"/>
      <c r="L86" s="23"/>
      <c r="M86" s="23">
        <v>4190</v>
      </c>
      <c r="N86" s="23">
        <v>4368</v>
      </c>
      <c r="O86" s="60">
        <f t="shared" si="9"/>
        <v>4368</v>
      </c>
      <c r="P86" s="23"/>
      <c r="Q86" s="25">
        <v>183.94166666666663</v>
      </c>
      <c r="R86" s="23"/>
      <c r="S86" s="24">
        <f t="shared" si="10"/>
        <v>7.165750915750915</v>
      </c>
      <c r="T86" s="23"/>
      <c r="U86" s="23"/>
      <c r="V86" s="23"/>
      <c r="W86" s="23"/>
      <c r="X86" s="23"/>
      <c r="Y86" s="23"/>
      <c r="Z86" s="52">
        <f t="shared" si="11"/>
        <v>15.42647012561813</v>
      </c>
      <c r="AB86" s="5"/>
    </row>
    <row r="87" spans="1:28" ht="18">
      <c r="A87" s="23">
        <v>1961</v>
      </c>
      <c r="B87" s="23">
        <v>486</v>
      </c>
      <c r="C87" s="25">
        <v>479</v>
      </c>
      <c r="D87" s="27"/>
      <c r="E87" s="24"/>
      <c r="F87" s="24"/>
      <c r="G87" s="23"/>
      <c r="H87" s="23"/>
      <c r="I87" s="23"/>
      <c r="J87" s="23"/>
      <c r="K87" s="23"/>
      <c r="L87" s="23"/>
      <c r="M87" s="23">
        <v>4704</v>
      </c>
      <c r="N87" s="23">
        <v>4889</v>
      </c>
      <c r="O87" s="60">
        <f t="shared" si="9"/>
        <v>4889</v>
      </c>
      <c r="P87" s="23"/>
      <c r="Q87" s="25">
        <v>189.61666666666667</v>
      </c>
      <c r="R87" s="23"/>
      <c r="S87" s="24">
        <f t="shared" si="10"/>
        <v>9.797504602168132</v>
      </c>
      <c r="T87" s="23"/>
      <c r="U87" s="23"/>
      <c r="V87" s="23"/>
      <c r="W87" s="23"/>
      <c r="X87" s="23"/>
      <c r="Y87" s="23"/>
      <c r="Z87" s="52">
        <f t="shared" si="11"/>
        <v>21.09212472327674</v>
      </c>
      <c r="AB87" s="5"/>
    </row>
    <row r="88" spans="1:28" ht="18">
      <c r="A88" s="23">
        <v>1962</v>
      </c>
      <c r="B88" s="23">
        <v>479</v>
      </c>
      <c r="C88" s="25">
        <v>302</v>
      </c>
      <c r="D88" s="27"/>
      <c r="E88" s="24"/>
      <c r="F88" s="24"/>
      <c r="G88" s="23"/>
      <c r="H88" s="23"/>
      <c r="I88" s="23"/>
      <c r="J88" s="23"/>
      <c r="K88" s="23"/>
      <c r="L88" s="23"/>
      <c r="M88" s="23">
        <v>4904</v>
      </c>
      <c r="N88" s="23">
        <v>5049</v>
      </c>
      <c r="O88" s="60">
        <f t="shared" si="9"/>
        <v>5049</v>
      </c>
      <c r="P88" s="23"/>
      <c r="Q88" s="25">
        <v>175.29166666666666</v>
      </c>
      <c r="R88" s="23"/>
      <c r="S88" s="24">
        <f t="shared" si="10"/>
        <v>5.981382451970687</v>
      </c>
      <c r="T88" s="23"/>
      <c r="U88" s="23"/>
      <c r="V88" s="23"/>
      <c r="W88" s="23"/>
      <c r="X88" s="23"/>
      <c r="Y88" s="23"/>
      <c r="Z88" s="52">
        <f t="shared" si="11"/>
        <v>12.876754828639331</v>
      </c>
      <c r="AB88" s="5"/>
    </row>
    <row r="89" spans="1:28" ht="18">
      <c r="A89" s="23">
        <v>1963</v>
      </c>
      <c r="B89" s="23">
        <v>583</v>
      </c>
      <c r="C89" s="25">
        <v>290</v>
      </c>
      <c r="D89" s="27"/>
      <c r="E89" s="24"/>
      <c r="F89" s="24"/>
      <c r="G89" s="23"/>
      <c r="H89" s="23"/>
      <c r="I89" s="23"/>
      <c r="J89" s="23"/>
      <c r="K89" s="23"/>
      <c r="L89" s="23"/>
      <c r="M89" s="23">
        <v>5144</v>
      </c>
      <c r="N89" s="23">
        <v>5295</v>
      </c>
      <c r="O89" s="60">
        <f t="shared" si="9"/>
        <v>5295</v>
      </c>
      <c r="P89" s="23"/>
      <c r="Q89" s="23"/>
      <c r="R89" s="23"/>
      <c r="S89" s="24">
        <f t="shared" si="10"/>
        <v>5.476864966949953</v>
      </c>
      <c r="T89" s="23"/>
      <c r="U89" s="23"/>
      <c r="V89" s="23"/>
      <c r="W89" s="23"/>
      <c r="X89" s="23"/>
      <c r="Y89" s="23"/>
      <c r="Z89" s="52">
        <f t="shared" si="11"/>
        <v>11.790626661189801</v>
      </c>
      <c r="AB89" s="5"/>
    </row>
    <row r="90" spans="1:28" ht="18">
      <c r="A90" s="23">
        <v>1964</v>
      </c>
      <c r="B90" s="23">
        <v>700</v>
      </c>
      <c r="C90" s="25">
        <v>432</v>
      </c>
      <c r="D90" s="27"/>
      <c r="E90" s="24"/>
      <c r="F90" s="24"/>
      <c r="G90" s="23"/>
      <c r="H90" s="23"/>
      <c r="I90" s="23"/>
      <c r="J90" s="24"/>
      <c r="K90" s="23"/>
      <c r="L90" s="23"/>
      <c r="M90" s="23">
        <v>6123</v>
      </c>
      <c r="N90" s="23">
        <v>6279</v>
      </c>
      <c r="O90" s="60">
        <f t="shared" si="9"/>
        <v>6279</v>
      </c>
      <c r="P90" s="23"/>
      <c r="Q90" s="23"/>
      <c r="R90" s="23"/>
      <c r="S90" s="24">
        <f t="shared" si="10"/>
        <v>6.880076445293836</v>
      </c>
      <c r="T90" s="4"/>
      <c r="U90" s="4"/>
      <c r="V90" s="4"/>
      <c r="W90" s="24" t="e">
        <f>(#REF!/$O90)*100</f>
        <v>#REF!</v>
      </c>
      <c r="X90" s="23"/>
      <c r="Y90" s="23"/>
      <c r="Z90" s="52">
        <f t="shared" si="11"/>
        <v>14.811468468991876</v>
      </c>
      <c r="AB90" s="5"/>
    </row>
    <row r="91" spans="1:28" ht="18">
      <c r="A91" s="23">
        <v>1965</v>
      </c>
      <c r="B91" s="23">
        <v>668</v>
      </c>
      <c r="C91" s="25">
        <v>440</v>
      </c>
      <c r="D91" s="27"/>
      <c r="E91" s="24"/>
      <c r="F91" s="24"/>
      <c r="G91" s="23"/>
      <c r="H91" s="23"/>
      <c r="I91" s="23"/>
      <c r="J91" s="24"/>
      <c r="K91" s="23"/>
      <c r="L91" s="23"/>
      <c r="M91" s="23">
        <v>6630</v>
      </c>
      <c r="N91" s="23">
        <v>6804</v>
      </c>
      <c r="O91" s="60">
        <f t="shared" si="9"/>
        <v>6804</v>
      </c>
      <c r="P91" s="23"/>
      <c r="Q91" s="23"/>
      <c r="R91" s="23"/>
      <c r="S91" s="24">
        <f t="shared" si="10"/>
        <v>6.466784244562023</v>
      </c>
      <c r="T91" s="23"/>
      <c r="U91" s="23"/>
      <c r="V91" s="23"/>
      <c r="W91" s="24" t="e">
        <f>(#REF!/$O91)*100</f>
        <v>#REF!</v>
      </c>
      <c r="X91" s="23"/>
      <c r="Y91" s="23"/>
      <c r="Z91" s="52">
        <f t="shared" si="11"/>
        <v>13.921730622574955</v>
      </c>
      <c r="AB91" s="5"/>
    </row>
    <row r="92" spans="1:28" ht="18">
      <c r="A92" s="23">
        <v>1966</v>
      </c>
      <c r="B92" s="23">
        <v>572</v>
      </c>
      <c r="C92" s="25">
        <v>443</v>
      </c>
      <c r="D92" s="27"/>
      <c r="E92" s="24"/>
      <c r="F92" s="24"/>
      <c r="G92" s="23"/>
      <c r="H92" s="23"/>
      <c r="I92" s="23"/>
      <c r="J92" s="24"/>
      <c r="K92" s="23"/>
      <c r="L92" s="23"/>
      <c r="M92" s="23">
        <v>7063</v>
      </c>
      <c r="N92" s="23">
        <v>7261</v>
      </c>
      <c r="O92" s="60">
        <f t="shared" si="9"/>
        <v>7261</v>
      </c>
      <c r="P92" s="23"/>
      <c r="Q92" s="23"/>
      <c r="R92" s="23"/>
      <c r="S92" s="24">
        <f t="shared" si="10"/>
        <v>6.1010880044071065</v>
      </c>
      <c r="T92" s="23"/>
      <c r="U92" s="23"/>
      <c r="V92" s="23"/>
      <c r="W92" s="24" t="e">
        <f>(#REF!/$O92)*100</f>
        <v>#REF!</v>
      </c>
      <c r="X92" s="23"/>
      <c r="Y92" s="23"/>
      <c r="Z92" s="52">
        <f t="shared" si="11"/>
        <v>13.134457636096956</v>
      </c>
      <c r="AB92" s="5"/>
    </row>
    <row r="93" spans="1:28" ht="18">
      <c r="A93" s="23">
        <v>1967</v>
      </c>
      <c r="B93" s="23">
        <v>525</v>
      </c>
      <c r="C93" s="25">
        <v>756</v>
      </c>
      <c r="D93" s="27"/>
      <c r="E93" s="24"/>
      <c r="F93" s="24"/>
      <c r="G93" s="23"/>
      <c r="H93" s="23"/>
      <c r="I93" s="23"/>
      <c r="J93" s="24"/>
      <c r="K93" s="23"/>
      <c r="L93" s="23"/>
      <c r="M93" s="23">
        <v>7708</v>
      </c>
      <c r="N93" s="23">
        <v>7945</v>
      </c>
      <c r="O93" s="60">
        <f t="shared" si="9"/>
        <v>7945</v>
      </c>
      <c r="P93" s="23"/>
      <c r="Q93" s="23"/>
      <c r="R93" s="23"/>
      <c r="S93" s="24">
        <f t="shared" si="10"/>
        <v>9.515418502202644</v>
      </c>
      <c r="T93" s="23"/>
      <c r="U93" s="23"/>
      <c r="V93" s="23"/>
      <c r="W93" s="24" t="e">
        <f>(#REF!/$O93)*100</f>
        <v>#REF!</v>
      </c>
      <c r="X93" s="23"/>
      <c r="Y93" s="23"/>
      <c r="Z93" s="52">
        <f t="shared" si="11"/>
        <v>20.484848131453745</v>
      </c>
      <c r="AB93" s="5"/>
    </row>
    <row r="94" spans="1:28" ht="18">
      <c r="A94" s="23">
        <v>1968</v>
      </c>
      <c r="B94" s="23">
        <v>631</v>
      </c>
      <c r="C94" s="25">
        <v>1666</v>
      </c>
      <c r="D94" s="27"/>
      <c r="E94" s="24"/>
      <c r="F94" s="24"/>
      <c r="G94" s="23"/>
      <c r="H94" s="23"/>
      <c r="I94" s="23"/>
      <c r="J94" s="24"/>
      <c r="K94" s="23"/>
      <c r="L94" s="23"/>
      <c r="M94" s="23">
        <v>8506</v>
      </c>
      <c r="N94" s="23">
        <v>8728</v>
      </c>
      <c r="O94" s="60">
        <f t="shared" si="9"/>
        <v>8728</v>
      </c>
      <c r="P94" s="23"/>
      <c r="Q94" s="23"/>
      <c r="R94" s="23"/>
      <c r="S94" s="24">
        <f t="shared" si="10"/>
        <v>19.087992667277724</v>
      </c>
      <c r="T94" s="23"/>
      <c r="U94" s="23">
        <f>AVERAGE(U96:U107)</f>
        <v>2.152805799322613</v>
      </c>
      <c r="V94" s="23"/>
      <c r="W94" s="24" t="e">
        <f>(#REF!/$O94)*100</f>
        <v>#REF!</v>
      </c>
      <c r="X94" s="23"/>
      <c r="Y94" s="23"/>
      <c r="Z94" s="52">
        <f t="shared" si="11"/>
        <v>41.09274130538496</v>
      </c>
      <c r="AB94" s="5"/>
    </row>
    <row r="95" spans="1:28" ht="18">
      <c r="A95" s="23">
        <v>1969</v>
      </c>
      <c r="B95" s="23">
        <v>478</v>
      </c>
      <c r="C95" s="25">
        <v>716</v>
      </c>
      <c r="D95" s="27"/>
      <c r="E95" s="24"/>
      <c r="F95" s="24"/>
      <c r="G95" s="23">
        <v>846</v>
      </c>
      <c r="H95" s="23">
        <v>1069</v>
      </c>
      <c r="I95" s="23"/>
      <c r="J95" s="24"/>
      <c r="K95" s="23"/>
      <c r="L95" s="23"/>
      <c r="M95" s="23">
        <v>8832</v>
      </c>
      <c r="N95" s="23">
        <v>9066</v>
      </c>
      <c r="O95" s="60">
        <f t="shared" si="9"/>
        <v>9066</v>
      </c>
      <c r="P95" s="23"/>
      <c r="Q95" s="23"/>
      <c r="R95" s="23"/>
      <c r="S95" s="24">
        <f t="shared" si="10"/>
        <v>7.897639532318553</v>
      </c>
      <c r="T95" s="23"/>
      <c r="U95" s="23"/>
      <c r="V95" s="23"/>
      <c r="W95" s="24" t="e">
        <f>(#REF!/$O95)*100</f>
        <v>#REF!</v>
      </c>
      <c r="X95" s="23"/>
      <c r="Y95" s="23"/>
      <c r="Z95" s="52">
        <f>S95*2.152805799</f>
        <v>17.002084183587026</v>
      </c>
      <c r="AB95" s="5"/>
    </row>
    <row r="96" spans="1:28" ht="18">
      <c r="A96" s="23">
        <v>1970</v>
      </c>
      <c r="B96" s="23">
        <v>426</v>
      </c>
      <c r="C96" s="25">
        <v>668</v>
      </c>
      <c r="D96" s="27"/>
      <c r="E96" s="24"/>
      <c r="F96" s="24"/>
      <c r="G96" s="23">
        <v>793</v>
      </c>
      <c r="H96" s="55">
        <v>1122</v>
      </c>
      <c r="I96" s="23"/>
      <c r="J96" s="24"/>
      <c r="K96" s="23"/>
      <c r="L96" s="23"/>
      <c r="M96" s="23">
        <v>9736</v>
      </c>
      <c r="N96" s="23">
        <v>10067</v>
      </c>
      <c r="O96" s="60">
        <f t="shared" si="9"/>
        <v>10067</v>
      </c>
      <c r="P96" s="23"/>
      <c r="Q96" s="23"/>
      <c r="R96" s="23"/>
      <c r="S96" s="24">
        <f t="shared" si="10"/>
        <v>6.635541869474521</v>
      </c>
      <c r="T96" s="23"/>
      <c r="U96" s="23">
        <f>X96/S96</f>
        <v>1.6796407185628743</v>
      </c>
      <c r="V96" s="23"/>
      <c r="W96" s="24"/>
      <c r="X96" s="24">
        <f aca="true" t="shared" si="12" ref="X96:X111">(H96/$O96)*100</f>
        <v>11.145326313698222</v>
      </c>
      <c r="Y96" s="23"/>
      <c r="Z96" s="56">
        <f>X96</f>
        <v>11.145326313698222</v>
      </c>
      <c r="AB96" s="5"/>
    </row>
    <row r="97" spans="1:28" ht="18">
      <c r="A97" s="23">
        <v>1971</v>
      </c>
      <c r="B97" s="23">
        <v>424</v>
      </c>
      <c r="C97" s="25">
        <v>372</v>
      </c>
      <c r="D97" s="27"/>
      <c r="E97" s="24"/>
      <c r="F97" s="24"/>
      <c r="G97" s="23">
        <v>884</v>
      </c>
      <c r="H97" s="55">
        <v>911</v>
      </c>
      <c r="I97" s="23"/>
      <c r="J97" s="24"/>
      <c r="K97" s="23"/>
      <c r="L97" s="23"/>
      <c r="M97" s="23">
        <v>10894</v>
      </c>
      <c r="N97" s="23">
        <v>11286</v>
      </c>
      <c r="O97" s="60">
        <f t="shared" si="9"/>
        <v>11286</v>
      </c>
      <c r="P97" s="23"/>
      <c r="Q97" s="23"/>
      <c r="R97" s="23"/>
      <c r="S97" s="24">
        <f t="shared" si="10"/>
        <v>3.29611908559277</v>
      </c>
      <c r="T97" s="23"/>
      <c r="U97" s="23">
        <f aca="true" t="shared" si="13" ref="U97:U107">X97/S97</f>
        <v>2.448924731182796</v>
      </c>
      <c r="V97" s="23"/>
      <c r="W97" s="23"/>
      <c r="X97" s="24">
        <f t="shared" si="12"/>
        <v>8.071947545631756</v>
      </c>
      <c r="Y97" s="23"/>
      <c r="Z97" s="56">
        <f aca="true" t="shared" si="14" ref="Z97:Z138">X97</f>
        <v>8.071947545631756</v>
      </c>
      <c r="AB97" s="5"/>
    </row>
    <row r="98" spans="1:28" ht="18">
      <c r="A98" s="23">
        <v>1972</v>
      </c>
      <c r="B98" s="23">
        <v>576</v>
      </c>
      <c r="C98" s="25">
        <v>1292</v>
      </c>
      <c r="D98" s="27"/>
      <c r="E98" s="24"/>
      <c r="F98" s="24"/>
      <c r="G98" s="23">
        <v>1210</v>
      </c>
      <c r="H98" s="55">
        <v>2532</v>
      </c>
      <c r="I98" s="23"/>
      <c r="J98" s="24"/>
      <c r="K98" s="23"/>
      <c r="L98" s="23"/>
      <c r="M98" s="23">
        <v>11940</v>
      </c>
      <c r="N98" s="23">
        <v>12389</v>
      </c>
      <c r="O98" s="60">
        <f t="shared" si="9"/>
        <v>12389</v>
      </c>
      <c r="P98" s="23"/>
      <c r="Q98" s="23"/>
      <c r="R98" s="23"/>
      <c r="S98" s="24">
        <f t="shared" si="10"/>
        <v>10.42860602147066</v>
      </c>
      <c r="T98" s="23"/>
      <c r="U98" s="23">
        <f t="shared" si="13"/>
        <v>1.959752321981424</v>
      </c>
      <c r="V98" s="23"/>
      <c r="W98" s="23"/>
      <c r="X98" s="24">
        <f t="shared" si="12"/>
        <v>20.437484865606585</v>
      </c>
      <c r="Y98" s="23"/>
      <c r="Z98" s="56">
        <f t="shared" si="14"/>
        <v>20.437484865606585</v>
      </c>
      <c r="AB98" s="5"/>
    </row>
    <row r="99" spans="1:28" ht="18">
      <c r="A99" s="23">
        <v>1973</v>
      </c>
      <c r="B99" s="23">
        <v>620</v>
      </c>
      <c r="C99" s="25">
        <v>462</v>
      </c>
      <c r="D99" s="27"/>
      <c r="E99" s="24"/>
      <c r="F99" s="24"/>
      <c r="G99" s="23">
        <v>1205</v>
      </c>
      <c r="H99" s="55">
        <v>1304</v>
      </c>
      <c r="I99" s="23"/>
      <c r="J99" s="24"/>
      <c r="K99" s="23"/>
      <c r="L99" s="23"/>
      <c r="M99" s="23">
        <v>14726</v>
      </c>
      <c r="N99" s="23">
        <v>15285</v>
      </c>
      <c r="O99" s="60">
        <f t="shared" si="9"/>
        <v>15285</v>
      </c>
      <c r="P99" s="23"/>
      <c r="Q99" s="23"/>
      <c r="R99" s="23"/>
      <c r="S99" s="24">
        <f t="shared" si="10"/>
        <v>3.0225711481844946</v>
      </c>
      <c r="T99" s="23"/>
      <c r="U99" s="23">
        <f t="shared" si="13"/>
        <v>2.822510822510823</v>
      </c>
      <c r="V99" s="23"/>
      <c r="W99" s="23"/>
      <c r="X99" s="24">
        <f t="shared" si="12"/>
        <v>8.5312397775597</v>
      </c>
      <c r="Y99" s="23"/>
      <c r="Z99" s="56">
        <f t="shared" si="14"/>
        <v>8.5312397775597</v>
      </c>
      <c r="AB99" s="5"/>
    </row>
    <row r="100" spans="1:28" ht="18">
      <c r="A100" s="23">
        <v>1974</v>
      </c>
      <c r="B100" s="23">
        <v>265</v>
      </c>
      <c r="C100" s="25">
        <v>202</v>
      </c>
      <c r="D100" s="27"/>
      <c r="E100" s="24"/>
      <c r="F100" s="24"/>
      <c r="G100" s="23">
        <v>504</v>
      </c>
      <c r="H100" s="55">
        <v>508</v>
      </c>
      <c r="I100" s="23"/>
      <c r="J100" s="24"/>
      <c r="K100" s="23"/>
      <c r="L100" s="23"/>
      <c r="M100" s="23">
        <v>17497</v>
      </c>
      <c r="N100" s="23">
        <v>18201</v>
      </c>
      <c r="O100" s="60">
        <f t="shared" si="9"/>
        <v>18201</v>
      </c>
      <c r="P100" s="23"/>
      <c r="Q100" s="23"/>
      <c r="R100" s="23"/>
      <c r="S100" s="24">
        <f t="shared" si="10"/>
        <v>1.1098291302675678</v>
      </c>
      <c r="T100" s="23"/>
      <c r="U100" s="23">
        <f t="shared" si="13"/>
        <v>2.5148514851485144</v>
      </c>
      <c r="V100" s="23"/>
      <c r="W100" s="23"/>
      <c r="X100" s="24">
        <f t="shared" si="12"/>
        <v>2.791055436514477</v>
      </c>
      <c r="Y100" s="23"/>
      <c r="Z100" s="56">
        <f t="shared" si="14"/>
        <v>2.791055436514477</v>
      </c>
      <c r="AB100" s="5"/>
    </row>
    <row r="101" spans="1:28" ht="18">
      <c r="A101" s="23">
        <v>1975</v>
      </c>
      <c r="B101" s="23">
        <v>164</v>
      </c>
      <c r="C101" s="25">
        <v>168</v>
      </c>
      <c r="D101" s="27"/>
      <c r="E101" s="24"/>
      <c r="F101" s="24"/>
      <c r="G101" s="23">
        <v>315</v>
      </c>
      <c r="H101" s="55">
        <v>291</v>
      </c>
      <c r="I101" s="23"/>
      <c r="J101" s="24"/>
      <c r="K101" s="23"/>
      <c r="L101" s="23"/>
      <c r="M101" s="23">
        <v>21035</v>
      </c>
      <c r="N101" s="23">
        <v>21935</v>
      </c>
      <c r="O101" s="60">
        <f t="shared" si="9"/>
        <v>21935</v>
      </c>
      <c r="P101" s="23"/>
      <c r="Q101" s="23"/>
      <c r="R101" s="23"/>
      <c r="S101" s="24">
        <f t="shared" si="10"/>
        <v>0.7658992477775245</v>
      </c>
      <c r="T101" s="23"/>
      <c r="U101" s="23">
        <f t="shared" si="13"/>
        <v>1.732142857142857</v>
      </c>
      <c r="V101" s="23"/>
      <c r="W101" s="23"/>
      <c r="X101" s="24">
        <f t="shared" si="12"/>
        <v>1.3266469113289263</v>
      </c>
      <c r="Y101" s="23"/>
      <c r="Z101" s="56">
        <f t="shared" si="14"/>
        <v>1.3266469113289263</v>
      </c>
      <c r="AB101" s="5"/>
    </row>
    <row r="102" spans="1:28" ht="18">
      <c r="A102" s="23">
        <v>1976</v>
      </c>
      <c r="B102" s="23">
        <v>192</v>
      </c>
      <c r="C102" s="25">
        <v>220</v>
      </c>
      <c r="D102" s="27"/>
      <c r="E102" s="24"/>
      <c r="F102" s="24"/>
      <c r="G102" s="23">
        <v>353</v>
      </c>
      <c r="H102" s="55">
        <v>448</v>
      </c>
      <c r="I102" s="23"/>
      <c r="J102" s="24"/>
      <c r="K102" s="23"/>
      <c r="L102" s="23"/>
      <c r="M102" s="23">
        <v>24504</v>
      </c>
      <c r="N102" s="23">
        <v>25640</v>
      </c>
      <c r="O102" s="60">
        <f t="shared" si="9"/>
        <v>25640</v>
      </c>
      <c r="P102" s="23"/>
      <c r="Q102" s="23"/>
      <c r="R102" s="23"/>
      <c r="S102" s="24">
        <f t="shared" si="10"/>
        <v>0.858034321372855</v>
      </c>
      <c r="T102" s="23"/>
      <c r="U102" s="23">
        <f t="shared" si="13"/>
        <v>2.036363636363636</v>
      </c>
      <c r="V102" s="23"/>
      <c r="W102" s="23"/>
      <c r="X102" s="24">
        <f t="shared" si="12"/>
        <v>1.7472698907956319</v>
      </c>
      <c r="Y102" s="23"/>
      <c r="Z102" s="56">
        <f t="shared" si="14"/>
        <v>1.7472698907956319</v>
      </c>
      <c r="AB102" s="5"/>
    </row>
    <row r="103" spans="1:28" ht="18">
      <c r="A103" s="23">
        <v>1977</v>
      </c>
      <c r="B103" s="23">
        <v>270</v>
      </c>
      <c r="C103" s="25">
        <v>483</v>
      </c>
      <c r="D103" s="27"/>
      <c r="E103" s="24"/>
      <c r="F103" s="24"/>
      <c r="G103" s="23">
        <v>481</v>
      </c>
      <c r="H103" s="55">
        <v>824</v>
      </c>
      <c r="I103" s="23"/>
      <c r="J103" s="24"/>
      <c r="K103" s="23"/>
      <c r="L103" s="23"/>
      <c r="M103" s="23">
        <v>27036</v>
      </c>
      <c r="N103" s="23">
        <v>28351</v>
      </c>
      <c r="O103" s="60">
        <f t="shared" si="9"/>
        <v>28351</v>
      </c>
      <c r="P103" s="23"/>
      <c r="Q103" s="23"/>
      <c r="R103" s="23"/>
      <c r="S103" s="24">
        <f t="shared" si="10"/>
        <v>1.7036436104546577</v>
      </c>
      <c r="T103" s="23"/>
      <c r="U103" s="23">
        <f t="shared" si="13"/>
        <v>1.7060041407867494</v>
      </c>
      <c r="V103" s="23"/>
      <c r="W103" s="23"/>
      <c r="X103" s="24">
        <f t="shared" si="12"/>
        <v>2.906423053860534</v>
      </c>
      <c r="Y103" s="23"/>
      <c r="Z103" s="56">
        <f t="shared" si="14"/>
        <v>2.906423053860534</v>
      </c>
      <c r="AB103" s="5"/>
    </row>
    <row r="104" spans="1:28" ht="18">
      <c r="A104" s="23">
        <v>1978</v>
      </c>
      <c r="B104" s="23">
        <v>275</v>
      </c>
      <c r="C104" s="25">
        <v>543</v>
      </c>
      <c r="D104" s="27"/>
      <c r="E104" s="24"/>
      <c r="F104" s="24"/>
      <c r="G104" s="23">
        <v>567</v>
      </c>
      <c r="H104" s="55">
        <v>1140</v>
      </c>
      <c r="I104" s="23"/>
      <c r="J104" s="24"/>
      <c r="K104" s="23"/>
      <c r="L104" s="23"/>
      <c r="M104" s="23">
        <v>31060</v>
      </c>
      <c r="N104" s="23">
        <v>32387</v>
      </c>
      <c r="O104" s="60">
        <f t="shared" si="9"/>
        <v>32387</v>
      </c>
      <c r="P104" s="23"/>
      <c r="Q104" s="23"/>
      <c r="R104" s="23"/>
      <c r="S104" s="24">
        <f t="shared" si="10"/>
        <v>1.6765986352548863</v>
      </c>
      <c r="T104" s="23"/>
      <c r="U104" s="23">
        <f t="shared" si="13"/>
        <v>2.0994475138121547</v>
      </c>
      <c r="V104" s="23"/>
      <c r="W104" s="23"/>
      <c r="X104" s="24">
        <f t="shared" si="12"/>
        <v>3.5199308364467226</v>
      </c>
      <c r="Y104" s="23"/>
      <c r="Z104" s="56">
        <f t="shared" si="14"/>
        <v>3.5199308364467226</v>
      </c>
      <c r="AB104" s="5"/>
    </row>
    <row r="105" spans="1:28" ht="18">
      <c r="A105" s="23">
        <v>1979</v>
      </c>
      <c r="B105" s="23">
        <v>229</v>
      </c>
      <c r="C105" s="25">
        <v>813</v>
      </c>
      <c r="D105" s="27"/>
      <c r="E105" s="24"/>
      <c r="F105" s="24"/>
      <c r="G105" s="23">
        <v>534</v>
      </c>
      <c r="H105" s="55">
        <v>1656</v>
      </c>
      <c r="I105" s="23"/>
      <c r="J105" s="24"/>
      <c r="K105" s="23"/>
      <c r="L105" s="23"/>
      <c r="M105" s="23">
        <v>36855</v>
      </c>
      <c r="N105" s="23">
        <v>38548</v>
      </c>
      <c r="O105" s="60">
        <f t="shared" si="9"/>
        <v>38548</v>
      </c>
      <c r="P105" s="23"/>
      <c r="Q105" s="23"/>
      <c r="R105" s="23"/>
      <c r="S105" s="24">
        <f t="shared" si="10"/>
        <v>2.1090588357372626</v>
      </c>
      <c r="T105" s="23"/>
      <c r="U105" s="23">
        <f t="shared" si="13"/>
        <v>2.03690036900369</v>
      </c>
      <c r="V105" s="23"/>
      <c r="W105" s="23"/>
      <c r="X105" s="24">
        <f t="shared" si="12"/>
        <v>4.295942720763723</v>
      </c>
      <c r="Y105" s="23"/>
      <c r="Z105" s="56">
        <f t="shared" si="14"/>
        <v>4.295942720763723</v>
      </c>
      <c r="AB105" s="5"/>
    </row>
    <row r="106" spans="1:28" ht="18">
      <c r="A106" s="23">
        <v>1980</v>
      </c>
      <c r="B106" s="23">
        <v>215</v>
      </c>
      <c r="C106" s="25">
        <v>559</v>
      </c>
      <c r="D106" s="27"/>
      <c r="E106" s="24"/>
      <c r="F106" s="24"/>
      <c r="G106" s="23">
        <v>469</v>
      </c>
      <c r="H106" s="55">
        <v>1475</v>
      </c>
      <c r="I106" s="23"/>
      <c r="J106" s="24"/>
      <c r="K106" s="23"/>
      <c r="L106" s="23"/>
      <c r="M106" s="23">
        <v>41588</v>
      </c>
      <c r="N106" s="23">
        <v>43612</v>
      </c>
      <c r="O106" s="60">
        <f t="shared" si="9"/>
        <v>43612</v>
      </c>
      <c r="P106" s="23"/>
      <c r="Q106" s="23"/>
      <c r="R106" s="23"/>
      <c r="S106" s="24">
        <f t="shared" si="10"/>
        <v>1.281757314500596</v>
      </c>
      <c r="T106" s="23"/>
      <c r="U106" s="23">
        <f t="shared" si="13"/>
        <v>2.638640429338104</v>
      </c>
      <c r="V106" s="23"/>
      <c r="W106" s="23"/>
      <c r="X106" s="24">
        <f t="shared" si="12"/>
        <v>3.3820966706411077</v>
      </c>
      <c r="Y106" s="23"/>
      <c r="Z106" s="56">
        <f t="shared" si="14"/>
        <v>3.3820966706411077</v>
      </c>
      <c r="AB106" s="5"/>
    </row>
    <row r="107" spans="1:28" ht="18">
      <c r="A107" s="23">
        <v>1981</v>
      </c>
      <c r="B107" s="23">
        <v>235</v>
      </c>
      <c r="C107" s="25">
        <v>530</v>
      </c>
      <c r="D107" s="27"/>
      <c r="E107" s="24"/>
      <c r="F107" s="24"/>
      <c r="G107" s="23">
        <v>452</v>
      </c>
      <c r="H107" s="55">
        <v>1144</v>
      </c>
      <c r="I107" s="23"/>
      <c r="J107" s="24"/>
      <c r="K107" s="23"/>
      <c r="L107" s="23"/>
      <c r="M107" s="23"/>
      <c r="N107" s="23">
        <v>43746</v>
      </c>
      <c r="O107" s="60">
        <f t="shared" si="9"/>
        <v>43746</v>
      </c>
      <c r="P107" s="23"/>
      <c r="Q107" s="23"/>
      <c r="R107" s="23"/>
      <c r="S107" s="24">
        <f t="shared" si="10"/>
        <v>1.2115393407397248</v>
      </c>
      <c r="T107" s="23"/>
      <c r="U107" s="23">
        <f t="shared" si="13"/>
        <v>2.158490566037736</v>
      </c>
      <c r="V107" s="23"/>
      <c r="W107" s="23"/>
      <c r="X107" s="24">
        <f t="shared" si="12"/>
        <v>2.615096237370274</v>
      </c>
      <c r="Y107" s="23"/>
      <c r="Z107" s="56">
        <f t="shared" si="14"/>
        <v>2.615096237370274</v>
      </c>
      <c r="AB107" s="5"/>
    </row>
    <row r="108" spans="1:28" ht="18">
      <c r="A108" s="23">
        <v>1982</v>
      </c>
      <c r="B108" s="23"/>
      <c r="C108" s="23"/>
      <c r="D108" s="57"/>
      <c r="E108" s="23"/>
      <c r="F108" s="23"/>
      <c r="G108" s="23">
        <v>463</v>
      </c>
      <c r="H108" s="55">
        <v>2206</v>
      </c>
      <c r="I108" s="23"/>
      <c r="J108" s="23"/>
      <c r="K108" s="23"/>
      <c r="L108" s="23"/>
      <c r="M108" s="23"/>
      <c r="N108" s="23">
        <v>47935</v>
      </c>
      <c r="O108" s="60">
        <f t="shared" si="9"/>
        <v>47935</v>
      </c>
      <c r="P108" s="23"/>
      <c r="Q108" s="23"/>
      <c r="R108" s="23"/>
      <c r="S108" s="24"/>
      <c r="T108" s="23"/>
      <c r="U108" s="23"/>
      <c r="V108" s="23"/>
      <c r="W108" s="23"/>
      <c r="X108" s="24">
        <f t="shared" si="12"/>
        <v>4.602065296756024</v>
      </c>
      <c r="Y108" s="23"/>
      <c r="Z108" s="56">
        <f t="shared" si="14"/>
        <v>4.602065296756024</v>
      </c>
      <c r="AB108" s="5"/>
    </row>
    <row r="109" spans="1:28" ht="18">
      <c r="A109" s="23">
        <v>1983</v>
      </c>
      <c r="B109" s="23"/>
      <c r="C109" s="23"/>
      <c r="D109" s="57"/>
      <c r="E109" s="23"/>
      <c r="F109" s="23"/>
      <c r="G109" s="23">
        <v>447</v>
      </c>
      <c r="H109" s="55">
        <v>2343</v>
      </c>
      <c r="I109" s="23"/>
      <c r="J109" s="23"/>
      <c r="K109" s="23"/>
      <c r="L109" s="23"/>
      <c r="M109" s="23"/>
      <c r="N109" s="23">
        <v>52099</v>
      </c>
      <c r="O109" s="60">
        <f t="shared" si="9"/>
        <v>52099</v>
      </c>
      <c r="P109" s="23"/>
      <c r="Q109" s="23"/>
      <c r="R109" s="23"/>
      <c r="S109" s="24"/>
      <c r="T109" s="23"/>
      <c r="U109" s="23"/>
      <c r="V109" s="23"/>
      <c r="W109" s="23"/>
      <c r="X109" s="24">
        <f t="shared" si="12"/>
        <v>4.497207240062189</v>
      </c>
      <c r="Y109" s="23"/>
      <c r="Z109" s="56">
        <f t="shared" si="14"/>
        <v>4.497207240062189</v>
      </c>
      <c r="AB109" s="5"/>
    </row>
    <row r="110" spans="1:28" ht="18">
      <c r="A110" s="23">
        <v>1984</v>
      </c>
      <c r="B110" s="23"/>
      <c r="C110" s="23"/>
      <c r="D110" s="57"/>
      <c r="E110" s="23"/>
      <c r="F110" s="23"/>
      <c r="G110" s="23">
        <v>568</v>
      </c>
      <c r="H110" s="55">
        <v>5474</v>
      </c>
      <c r="I110" s="23"/>
      <c r="J110" s="23"/>
      <c r="K110" s="23"/>
      <c r="L110" s="23"/>
      <c r="M110" s="23"/>
      <c r="N110" s="23">
        <v>59278</v>
      </c>
      <c r="O110" s="60">
        <f t="shared" si="9"/>
        <v>59278</v>
      </c>
      <c r="P110" s="23"/>
      <c r="Q110" s="23"/>
      <c r="R110" s="23"/>
      <c r="S110" s="24"/>
      <c r="T110" s="23"/>
      <c r="U110" s="23"/>
      <c r="V110" s="23"/>
      <c r="W110" s="23"/>
      <c r="X110" s="24">
        <f t="shared" si="12"/>
        <v>9.234454603731571</v>
      </c>
      <c r="Y110" s="23"/>
      <c r="Z110" s="56">
        <f t="shared" si="14"/>
        <v>9.234454603731571</v>
      </c>
      <c r="AB110" s="5"/>
    </row>
    <row r="111" spans="1:28" ht="18">
      <c r="A111" s="23">
        <v>1985</v>
      </c>
      <c r="B111" s="23"/>
      <c r="C111" s="23"/>
      <c r="D111" s="57"/>
      <c r="E111" s="23"/>
      <c r="F111" s="23"/>
      <c r="G111" s="23">
        <v>474</v>
      </c>
      <c r="H111" s="55">
        <v>7090</v>
      </c>
      <c r="I111" s="23"/>
      <c r="J111" s="23"/>
      <c r="K111" s="23"/>
      <c r="L111" s="23"/>
      <c r="M111" s="23"/>
      <c r="N111" s="23">
        <v>65181</v>
      </c>
      <c r="O111" s="60">
        <f t="shared" si="9"/>
        <v>65181</v>
      </c>
      <c r="P111" s="23"/>
      <c r="Q111" s="23"/>
      <c r="R111" s="23"/>
      <c r="S111" s="24"/>
      <c r="T111" s="23"/>
      <c r="U111" s="23"/>
      <c r="V111" s="23"/>
      <c r="W111" s="23"/>
      <c r="X111" s="24">
        <f t="shared" si="12"/>
        <v>10.877402924165018</v>
      </c>
      <c r="Y111" s="23"/>
      <c r="Z111" s="56">
        <f t="shared" si="14"/>
        <v>10.877402924165018</v>
      </c>
      <c r="AB111" s="5"/>
    </row>
    <row r="112" spans="1:28" ht="18">
      <c r="A112" s="23">
        <v>1986</v>
      </c>
      <c r="B112" s="23"/>
      <c r="C112" s="23"/>
      <c r="D112" s="57"/>
      <c r="E112" s="23"/>
      <c r="F112" s="23"/>
      <c r="G112" s="23">
        <v>842</v>
      </c>
      <c r="H112" s="55">
        <v>15370</v>
      </c>
      <c r="I112" s="23">
        <v>54</v>
      </c>
      <c r="J112" s="55">
        <v>1552</v>
      </c>
      <c r="K112" s="23"/>
      <c r="L112" s="23"/>
      <c r="M112" s="23"/>
      <c r="N112" s="23">
        <v>69581</v>
      </c>
      <c r="O112" s="60">
        <f t="shared" si="9"/>
        <v>69581</v>
      </c>
      <c r="P112" s="23"/>
      <c r="Q112" s="23"/>
      <c r="R112" s="23"/>
      <c r="S112" s="24"/>
      <c r="T112" s="23"/>
      <c r="U112" s="23"/>
      <c r="V112" s="23"/>
      <c r="W112" s="23"/>
      <c r="X112" s="24">
        <f aca="true" t="shared" si="15" ref="X112:X138">((H112+J112)/$O112)*100</f>
        <v>24.31985743234504</v>
      </c>
      <c r="Y112" s="23"/>
      <c r="Z112" s="56">
        <f t="shared" si="14"/>
        <v>24.31985743234504</v>
      </c>
      <c r="AB112" s="5"/>
    </row>
    <row r="113" spans="1:28" ht="18">
      <c r="A113" s="23">
        <v>1987</v>
      </c>
      <c r="B113" s="23"/>
      <c r="C113" s="23"/>
      <c r="D113" s="57"/>
      <c r="E113" s="23"/>
      <c r="F113" s="23"/>
      <c r="G113" s="23">
        <v>1528</v>
      </c>
      <c r="H113" s="55">
        <v>16539</v>
      </c>
      <c r="I113" s="23">
        <v>61</v>
      </c>
      <c r="J113" s="55">
        <v>2701</v>
      </c>
      <c r="K113" s="23"/>
      <c r="L113" s="23"/>
      <c r="M113" s="23"/>
      <c r="N113" s="23">
        <v>80344</v>
      </c>
      <c r="O113" s="60">
        <f t="shared" si="9"/>
        <v>80344</v>
      </c>
      <c r="P113" s="23"/>
      <c r="Q113" s="23"/>
      <c r="R113" s="23"/>
      <c r="S113" s="24"/>
      <c r="T113" s="23"/>
      <c r="U113" s="23"/>
      <c r="V113" s="23"/>
      <c r="W113" s="23"/>
      <c r="X113" s="24">
        <f t="shared" si="15"/>
        <v>23.94702778054366</v>
      </c>
      <c r="Y113" s="23"/>
      <c r="Z113" s="56">
        <f t="shared" si="14"/>
        <v>23.94702778054366</v>
      </c>
      <c r="AB113" s="5"/>
    </row>
    <row r="114" spans="1:28" ht="18">
      <c r="A114" s="23">
        <v>1988</v>
      </c>
      <c r="B114" s="23"/>
      <c r="C114" s="23"/>
      <c r="D114" s="57"/>
      <c r="E114" s="23"/>
      <c r="F114" s="23"/>
      <c r="G114" s="23">
        <v>1499</v>
      </c>
      <c r="H114" s="55">
        <v>22839</v>
      </c>
      <c r="I114" s="23">
        <v>99</v>
      </c>
      <c r="J114" s="55">
        <v>5690</v>
      </c>
      <c r="K114" s="23"/>
      <c r="L114" s="23"/>
      <c r="M114" s="23"/>
      <c r="N114" s="23">
        <v>97956</v>
      </c>
      <c r="O114" s="60">
        <f t="shared" si="9"/>
        <v>97956</v>
      </c>
      <c r="P114" s="23"/>
      <c r="Q114" s="23"/>
      <c r="R114" s="23"/>
      <c r="S114" s="23"/>
      <c r="T114" s="23"/>
      <c r="U114" s="23"/>
      <c r="V114" s="23"/>
      <c r="W114" s="23"/>
      <c r="X114" s="24">
        <f t="shared" si="15"/>
        <v>29.124300706439627</v>
      </c>
      <c r="Y114" s="23"/>
      <c r="Z114" s="56">
        <f t="shared" si="14"/>
        <v>29.124300706439627</v>
      </c>
      <c r="AB114" s="5"/>
    </row>
    <row r="115" spans="1:28" ht="18">
      <c r="A115" s="23">
        <v>1989</v>
      </c>
      <c r="B115" s="23"/>
      <c r="C115" s="23"/>
      <c r="D115" s="57"/>
      <c r="E115" s="23"/>
      <c r="F115" s="23"/>
      <c r="G115" s="23">
        <v>1337</v>
      </c>
      <c r="H115" s="55">
        <v>27250</v>
      </c>
      <c r="I115" s="23">
        <v>168</v>
      </c>
      <c r="J115" s="55">
        <v>12130</v>
      </c>
      <c r="K115" s="23"/>
      <c r="L115" s="23"/>
      <c r="M115" s="23"/>
      <c r="N115" s="23">
        <v>113478</v>
      </c>
      <c r="O115" s="60">
        <f t="shared" si="9"/>
        <v>113478</v>
      </c>
      <c r="P115" s="23"/>
      <c r="Q115" s="23"/>
      <c r="R115" s="23"/>
      <c r="S115" s="23"/>
      <c r="T115" s="23"/>
      <c r="U115" s="23"/>
      <c r="V115" s="23"/>
      <c r="W115" s="23"/>
      <c r="X115" s="24">
        <f t="shared" si="15"/>
        <v>34.702761768801</v>
      </c>
      <c r="Y115" s="23"/>
      <c r="Z115" s="56">
        <f t="shared" si="14"/>
        <v>34.702761768801</v>
      </c>
      <c r="AB115" s="5"/>
    </row>
    <row r="116" spans="1:28" ht="18">
      <c r="A116" s="23">
        <v>1990</v>
      </c>
      <c r="B116" s="23"/>
      <c r="C116" s="23"/>
      <c r="D116" s="57"/>
      <c r="E116" s="23"/>
      <c r="F116" s="23"/>
      <c r="G116" s="23">
        <v>779</v>
      </c>
      <c r="H116" s="55">
        <v>8329</v>
      </c>
      <c r="I116" s="23">
        <v>143</v>
      </c>
      <c r="J116" s="55">
        <v>10958</v>
      </c>
      <c r="K116" s="23"/>
      <c r="L116" s="23"/>
      <c r="M116" s="23"/>
      <c r="N116" s="23">
        <v>117027</v>
      </c>
      <c r="O116" s="60">
        <f t="shared" si="9"/>
        <v>117027</v>
      </c>
      <c r="P116" s="23"/>
      <c r="Q116" s="23"/>
      <c r="R116" s="23"/>
      <c r="S116" s="23"/>
      <c r="T116" s="23"/>
      <c r="U116" s="23"/>
      <c r="V116" s="23"/>
      <c r="W116" s="23"/>
      <c r="X116" s="24">
        <f t="shared" si="15"/>
        <v>16.480812120279936</v>
      </c>
      <c r="Y116" s="23"/>
      <c r="Z116" s="56">
        <f t="shared" si="14"/>
        <v>16.480812120279936</v>
      </c>
      <c r="AB116" s="5"/>
    </row>
    <row r="117" spans="1:28" ht="18">
      <c r="A117" s="23">
        <v>1991</v>
      </c>
      <c r="B117" s="23"/>
      <c r="C117" s="23"/>
      <c r="D117" s="57"/>
      <c r="E117" s="23"/>
      <c r="F117" s="23"/>
      <c r="G117" s="23">
        <v>506</v>
      </c>
      <c r="H117" s="55">
        <v>10434</v>
      </c>
      <c r="I117" s="23">
        <v>146</v>
      </c>
      <c r="J117" s="55">
        <v>6667</v>
      </c>
      <c r="K117" s="23"/>
      <c r="L117" s="23"/>
      <c r="M117" s="23"/>
      <c r="N117" s="23">
        <v>107838</v>
      </c>
      <c r="O117" s="60">
        <f t="shared" si="9"/>
        <v>107838</v>
      </c>
      <c r="P117" s="23"/>
      <c r="Q117" s="23"/>
      <c r="R117" s="23"/>
      <c r="S117" s="23"/>
      <c r="T117" s="23"/>
      <c r="U117" s="23"/>
      <c r="V117" s="23"/>
      <c r="W117" s="23"/>
      <c r="X117" s="24">
        <f t="shared" si="15"/>
        <v>15.858046328752387</v>
      </c>
      <c r="Y117" s="23"/>
      <c r="Z117" s="56">
        <f t="shared" si="14"/>
        <v>15.858046328752387</v>
      </c>
      <c r="AB117" s="5"/>
    </row>
    <row r="118" spans="1:28" ht="18">
      <c r="A118" s="23">
        <v>1992</v>
      </c>
      <c r="B118" s="23"/>
      <c r="C118" s="23"/>
      <c r="D118" s="57"/>
      <c r="E118" s="23"/>
      <c r="F118" s="23"/>
      <c r="G118" s="23">
        <v>432</v>
      </c>
      <c r="H118" s="55">
        <v>5941</v>
      </c>
      <c r="I118" s="23">
        <v>210</v>
      </c>
      <c r="J118" s="55">
        <v>4139</v>
      </c>
      <c r="K118" s="23"/>
      <c r="L118" s="23"/>
      <c r="M118" s="23"/>
      <c r="N118" s="23">
        <v>103913</v>
      </c>
      <c r="O118" s="60">
        <f t="shared" si="9"/>
        <v>103913</v>
      </c>
      <c r="P118" s="23"/>
      <c r="Q118" s="23"/>
      <c r="R118" s="23"/>
      <c r="S118" s="23"/>
      <c r="T118" s="23"/>
      <c r="U118" s="23"/>
      <c r="V118" s="23"/>
      <c r="W118" s="23"/>
      <c r="X118" s="24">
        <f t="shared" si="15"/>
        <v>9.700422468796011</v>
      </c>
      <c r="Y118" s="23"/>
      <c r="Z118" s="56">
        <f t="shared" si="14"/>
        <v>9.700422468796011</v>
      </c>
      <c r="AB118" s="5"/>
    </row>
    <row r="119" spans="1:28" ht="18">
      <c r="A119" s="23">
        <v>1993</v>
      </c>
      <c r="B119" s="23"/>
      <c r="C119" s="23"/>
      <c r="D119" s="57"/>
      <c r="E119" s="23"/>
      <c r="F119" s="23"/>
      <c r="G119" s="23">
        <v>526</v>
      </c>
      <c r="H119" s="55">
        <v>7063</v>
      </c>
      <c r="I119" s="23">
        <v>267</v>
      </c>
      <c r="J119" s="55">
        <v>5187</v>
      </c>
      <c r="K119" s="23"/>
      <c r="L119" s="23"/>
      <c r="M119" s="23"/>
      <c r="N119" s="23">
        <v>103997</v>
      </c>
      <c r="O119" s="60">
        <f t="shared" si="9"/>
        <v>103997</v>
      </c>
      <c r="P119" s="23"/>
      <c r="Q119" s="23"/>
      <c r="R119" s="23"/>
      <c r="S119" s="23"/>
      <c r="T119" s="23"/>
      <c r="U119" s="23"/>
      <c r="V119" s="23"/>
      <c r="W119" s="23"/>
      <c r="X119" s="24">
        <f t="shared" si="15"/>
        <v>11.779185938055905</v>
      </c>
      <c r="Y119" s="23"/>
      <c r="Z119" s="56">
        <f t="shared" si="14"/>
        <v>11.779185938055905</v>
      </c>
      <c r="AB119" s="5"/>
    </row>
    <row r="120" spans="1:28" ht="18">
      <c r="A120" s="23">
        <v>1994</v>
      </c>
      <c r="B120" s="23"/>
      <c r="C120" s="23"/>
      <c r="D120" s="57"/>
      <c r="E120" s="23"/>
      <c r="F120" s="23"/>
      <c r="G120" s="23">
        <v>674</v>
      </c>
      <c r="H120" s="55">
        <v>8269</v>
      </c>
      <c r="I120" s="23">
        <v>202</v>
      </c>
      <c r="J120" s="55">
        <v>5213</v>
      </c>
      <c r="K120" s="23"/>
      <c r="L120" s="23"/>
      <c r="M120" s="23"/>
      <c r="N120" s="23">
        <v>111623</v>
      </c>
      <c r="O120" s="60">
        <f t="shared" si="9"/>
        <v>111623</v>
      </c>
      <c r="P120" s="23"/>
      <c r="Q120" s="23"/>
      <c r="R120" s="23"/>
      <c r="S120" s="23"/>
      <c r="T120" s="23"/>
      <c r="U120" s="23"/>
      <c r="V120" s="23"/>
      <c r="W120" s="23"/>
      <c r="X120" s="24">
        <f t="shared" si="15"/>
        <v>12.078155935604668</v>
      </c>
      <c r="Y120" s="23"/>
      <c r="Z120" s="56">
        <f t="shared" si="14"/>
        <v>12.078155935604668</v>
      </c>
      <c r="AB120" s="5"/>
    </row>
    <row r="121" spans="1:28" ht="18">
      <c r="A121" s="23">
        <v>1995</v>
      </c>
      <c r="B121" s="23"/>
      <c r="C121" s="23"/>
      <c r="D121" s="57"/>
      <c r="E121" s="23"/>
      <c r="F121" s="23"/>
      <c r="G121" s="23">
        <v>505</v>
      </c>
      <c r="H121" s="55">
        <v>32600</v>
      </c>
      <c r="I121" s="23">
        <v>131</v>
      </c>
      <c r="J121" s="55">
        <v>12817</v>
      </c>
      <c r="K121" s="23"/>
      <c r="L121" s="23"/>
      <c r="M121" s="23"/>
      <c r="N121" s="23">
        <v>121364</v>
      </c>
      <c r="O121" s="60">
        <f t="shared" si="9"/>
        <v>121364</v>
      </c>
      <c r="P121" s="23"/>
      <c r="Q121" s="23"/>
      <c r="R121" s="23"/>
      <c r="S121" s="23"/>
      <c r="T121" s="23"/>
      <c r="U121" s="23"/>
      <c r="V121" s="23"/>
      <c r="W121" s="23"/>
      <c r="X121" s="24">
        <f t="shared" si="15"/>
        <v>37.42213506476385</v>
      </c>
      <c r="Y121" s="23"/>
      <c r="Z121" s="56">
        <f t="shared" si="14"/>
        <v>37.42213506476385</v>
      </c>
      <c r="AB121" s="5"/>
    </row>
    <row r="122" spans="1:28" ht="18">
      <c r="A122" s="23">
        <v>1996</v>
      </c>
      <c r="B122" s="23"/>
      <c r="C122" s="23"/>
      <c r="D122" s="57"/>
      <c r="E122" s="23"/>
      <c r="F122" s="23"/>
      <c r="G122" s="23">
        <v>584</v>
      </c>
      <c r="H122" s="55">
        <v>30742</v>
      </c>
      <c r="I122" s="23">
        <v>133</v>
      </c>
      <c r="J122" s="55">
        <v>9513</v>
      </c>
      <c r="K122" s="23"/>
      <c r="L122" s="23"/>
      <c r="M122" s="23"/>
      <c r="N122" s="23">
        <v>130346</v>
      </c>
      <c r="O122" s="60">
        <f t="shared" si="9"/>
        <v>130346</v>
      </c>
      <c r="P122" s="23"/>
      <c r="Q122" s="23"/>
      <c r="R122" s="23"/>
      <c r="S122" s="23"/>
      <c r="T122" s="23"/>
      <c r="U122" s="23"/>
      <c r="V122" s="23"/>
      <c r="W122" s="23"/>
      <c r="X122" s="24">
        <f t="shared" si="15"/>
        <v>30.88318782317831</v>
      </c>
      <c r="Y122" s="23"/>
      <c r="Z122" s="56">
        <f t="shared" si="14"/>
        <v>30.88318782317831</v>
      </c>
      <c r="AB122" s="5"/>
    </row>
    <row r="123" spans="1:28" ht="18">
      <c r="A123" s="23">
        <v>1997</v>
      </c>
      <c r="B123" s="23"/>
      <c r="C123" s="23"/>
      <c r="D123" s="57"/>
      <c r="E123" s="23"/>
      <c r="F123" s="23"/>
      <c r="G123" s="23">
        <v>506</v>
      </c>
      <c r="H123" s="55">
        <v>26829</v>
      </c>
      <c r="I123" s="23">
        <v>193</v>
      </c>
      <c r="J123" s="55">
        <v>15717</v>
      </c>
      <c r="K123" s="23"/>
      <c r="L123" s="23"/>
      <c r="M123" s="23"/>
      <c r="N123" s="23">
        <v>138764</v>
      </c>
      <c r="O123" s="60">
        <f t="shared" si="9"/>
        <v>138764</v>
      </c>
      <c r="P123" s="23"/>
      <c r="Q123" s="23"/>
      <c r="R123" s="23"/>
      <c r="S123" s="23"/>
      <c r="T123" s="23"/>
      <c r="U123" s="23"/>
      <c r="V123" s="23"/>
      <c r="W123" s="23"/>
      <c r="X123" s="24">
        <f t="shared" si="15"/>
        <v>30.660690092531205</v>
      </c>
      <c r="Y123" s="23"/>
      <c r="Z123" s="56">
        <f t="shared" si="14"/>
        <v>30.660690092531205</v>
      </c>
      <c r="AB123" s="5"/>
    </row>
    <row r="124" spans="1:28" ht="18">
      <c r="A124" s="23">
        <v>1998</v>
      </c>
      <c r="B124" s="23"/>
      <c r="C124" s="23"/>
      <c r="D124" s="57"/>
      <c r="E124" s="23"/>
      <c r="F124" s="23"/>
      <c r="G124" s="23">
        <v>635</v>
      </c>
      <c r="H124" s="55">
        <v>29525</v>
      </c>
      <c r="I124" s="23">
        <v>252</v>
      </c>
      <c r="J124" s="55">
        <v>32413</v>
      </c>
      <c r="K124" s="23"/>
      <c r="L124" s="23"/>
      <c r="M124" s="23"/>
      <c r="N124" s="23">
        <v>156472</v>
      </c>
      <c r="O124" s="60">
        <f t="shared" si="9"/>
        <v>156472</v>
      </c>
      <c r="P124" s="23"/>
      <c r="Q124" s="23"/>
      <c r="R124" s="23"/>
      <c r="S124" s="23"/>
      <c r="T124" s="23"/>
      <c r="U124" s="23"/>
      <c r="V124" s="23"/>
      <c r="W124" s="23"/>
      <c r="X124" s="24">
        <f t="shared" si="15"/>
        <v>39.584078940641135</v>
      </c>
      <c r="Y124" s="23"/>
      <c r="Z124" s="56">
        <f t="shared" si="14"/>
        <v>39.584078940641135</v>
      </c>
      <c r="AB124" s="5"/>
    </row>
    <row r="125" spans="1:28" ht="18">
      <c r="A125" s="23">
        <v>1999</v>
      </c>
      <c r="B125" s="23"/>
      <c r="C125" s="23"/>
      <c r="D125" s="57"/>
      <c r="E125" s="23"/>
      <c r="F125" s="23"/>
      <c r="G125" s="23">
        <v>493</v>
      </c>
      <c r="H125" s="55">
        <v>26163</v>
      </c>
      <c r="I125" s="23">
        <v>252</v>
      </c>
      <c r="J125" s="55">
        <v>60860</v>
      </c>
      <c r="K125" s="23"/>
      <c r="L125" s="23"/>
      <c r="M125" s="23"/>
      <c r="N125" s="23">
        <v>161856</v>
      </c>
      <c r="O125" s="60">
        <f t="shared" si="9"/>
        <v>161856</v>
      </c>
      <c r="P125" s="23"/>
      <c r="Q125" s="23"/>
      <c r="R125" s="23"/>
      <c r="S125" s="23"/>
      <c r="T125" s="23"/>
      <c r="U125" s="23"/>
      <c r="V125" s="23"/>
      <c r="W125" s="23"/>
      <c r="X125" s="24">
        <f t="shared" si="15"/>
        <v>53.765692961644916</v>
      </c>
      <c r="Y125" s="23"/>
      <c r="Z125" s="56">
        <f t="shared" si="14"/>
        <v>53.765692961644916</v>
      </c>
      <c r="AB125" s="5"/>
    </row>
    <row r="126" spans="1:28" ht="18">
      <c r="A126" s="23">
        <v>2000</v>
      </c>
      <c r="B126" s="23"/>
      <c r="C126" s="23"/>
      <c r="D126" s="57"/>
      <c r="E126" s="23"/>
      <c r="F126" s="23"/>
      <c r="G126" s="23">
        <v>587</v>
      </c>
      <c r="H126" s="55">
        <v>106916</v>
      </c>
      <c r="I126" s="23">
        <v>227</v>
      </c>
      <c r="J126" s="55">
        <v>64618</v>
      </c>
      <c r="K126" s="23"/>
      <c r="L126" s="23"/>
      <c r="M126" s="23"/>
      <c r="N126" s="23">
        <v>167076</v>
      </c>
      <c r="O126" s="60">
        <f t="shared" si="9"/>
        <v>167076</v>
      </c>
      <c r="P126" s="23"/>
      <c r="Q126" s="23"/>
      <c r="R126" s="23"/>
      <c r="S126" s="23"/>
      <c r="T126" s="23"/>
      <c r="U126" s="23"/>
      <c r="V126" s="23"/>
      <c r="W126" s="23"/>
      <c r="X126" s="24">
        <f t="shared" si="15"/>
        <v>102.66824678589384</v>
      </c>
      <c r="Y126" s="23"/>
      <c r="Z126" s="56">
        <f t="shared" si="14"/>
        <v>102.66824678589384</v>
      </c>
      <c r="AB126" s="5"/>
    </row>
    <row r="127" spans="1:28" ht="18">
      <c r="A127" s="23">
        <v>2001</v>
      </c>
      <c r="B127" s="23"/>
      <c r="C127" s="23"/>
      <c r="D127" s="57"/>
      <c r="E127" s="23"/>
      <c r="F127" s="23"/>
      <c r="G127" s="23">
        <v>492</v>
      </c>
      <c r="H127" s="55">
        <v>28994</v>
      </c>
      <c r="I127" s="23">
        <v>162</v>
      </c>
      <c r="J127" s="55">
        <v>24382</v>
      </c>
      <c r="K127" s="23"/>
      <c r="L127" s="23"/>
      <c r="M127" s="23"/>
      <c r="N127" s="23">
        <v>171750</v>
      </c>
      <c r="O127" s="60">
        <f t="shared" si="9"/>
        <v>171750</v>
      </c>
      <c r="P127" s="23"/>
      <c r="Q127" s="23"/>
      <c r="R127" s="23"/>
      <c r="S127" s="23"/>
      <c r="T127" s="23"/>
      <c r="U127" s="23"/>
      <c r="V127" s="23"/>
      <c r="W127" s="23"/>
      <c r="X127" s="24">
        <f t="shared" si="15"/>
        <v>31.077729257641924</v>
      </c>
      <c r="Y127" s="23"/>
      <c r="Z127" s="56">
        <f t="shared" si="14"/>
        <v>31.077729257641924</v>
      </c>
      <c r="AB127" s="5"/>
    </row>
    <row r="128" spans="1:28" ht="18">
      <c r="A128" s="23">
        <v>2002</v>
      </c>
      <c r="B128" s="23"/>
      <c r="C128" s="23"/>
      <c r="D128" s="57"/>
      <c r="E128" s="23"/>
      <c r="F128" s="23"/>
      <c r="G128" s="23">
        <v>430</v>
      </c>
      <c r="H128" s="55">
        <v>25236</v>
      </c>
      <c r="I128" s="23">
        <v>117</v>
      </c>
      <c r="J128" s="55">
        <v>16798</v>
      </c>
      <c r="K128" s="23"/>
      <c r="L128" s="23"/>
      <c r="M128" s="23"/>
      <c r="N128" s="23">
        <v>180616</v>
      </c>
      <c r="O128" s="60">
        <f t="shared" si="9"/>
        <v>180616</v>
      </c>
      <c r="P128" s="23"/>
      <c r="Q128" s="23"/>
      <c r="R128" s="23"/>
      <c r="S128" s="23"/>
      <c r="T128" s="23"/>
      <c r="U128" s="23"/>
      <c r="V128" s="23"/>
      <c r="W128" s="23"/>
      <c r="X128" s="24">
        <f t="shared" si="15"/>
        <v>23.272578287637863</v>
      </c>
      <c r="Y128" s="23"/>
      <c r="Z128" s="56">
        <f t="shared" si="14"/>
        <v>23.272578287637863</v>
      </c>
      <c r="AB128" s="5"/>
    </row>
    <row r="129" spans="1:28" ht="18">
      <c r="A129" s="23">
        <v>2003</v>
      </c>
      <c r="B129" s="23"/>
      <c r="C129" s="23"/>
      <c r="D129" s="57"/>
      <c r="E129" s="23"/>
      <c r="F129" s="23"/>
      <c r="G129" s="23">
        <v>558</v>
      </c>
      <c r="H129" s="55">
        <v>18679</v>
      </c>
      <c r="I129" s="23">
        <v>129</v>
      </c>
      <c r="J129" s="55">
        <v>9309</v>
      </c>
      <c r="K129" s="23"/>
      <c r="L129" s="23"/>
      <c r="M129" s="23"/>
      <c r="N129" s="23">
        <v>186913</v>
      </c>
      <c r="O129" s="60">
        <f t="shared" si="9"/>
        <v>186913</v>
      </c>
      <c r="P129" s="23"/>
      <c r="Q129" s="23"/>
      <c r="R129" s="23"/>
      <c r="S129" s="23"/>
      <c r="T129" s="23"/>
      <c r="U129" s="23"/>
      <c r="V129" s="23"/>
      <c r="W129" s="23"/>
      <c r="X129" s="24">
        <f t="shared" si="15"/>
        <v>14.973811345385284</v>
      </c>
      <c r="Y129" s="23"/>
      <c r="Z129" s="56">
        <f t="shared" si="14"/>
        <v>14.973811345385284</v>
      </c>
      <c r="AB129" s="5"/>
    </row>
    <row r="130" spans="1:28" ht="18">
      <c r="A130" s="23">
        <v>2004</v>
      </c>
      <c r="B130" s="23"/>
      <c r="C130" s="23"/>
      <c r="D130" s="57"/>
      <c r="E130" s="23"/>
      <c r="F130" s="23"/>
      <c r="G130" s="23">
        <v>741</v>
      </c>
      <c r="H130" s="55">
        <v>31408</v>
      </c>
      <c r="I130" s="23">
        <v>178</v>
      </c>
      <c r="J130" s="55">
        <v>29928</v>
      </c>
      <c r="K130" s="23"/>
      <c r="L130" s="23"/>
      <c r="M130" s="23"/>
      <c r="N130" s="23">
        <v>200432</v>
      </c>
      <c r="O130" s="60">
        <f t="shared" si="9"/>
        <v>200432</v>
      </c>
      <c r="P130" s="23"/>
      <c r="Q130" s="23"/>
      <c r="R130" s="23"/>
      <c r="S130" s="23"/>
      <c r="T130" s="23"/>
      <c r="U130" s="23"/>
      <c r="V130" s="23"/>
      <c r="W130" s="23"/>
      <c r="X130" s="24">
        <f t="shared" si="15"/>
        <v>30.601899896224154</v>
      </c>
      <c r="Y130" s="23"/>
      <c r="Z130" s="56">
        <f t="shared" si="14"/>
        <v>30.601899896224154</v>
      </c>
      <c r="AB130" s="5"/>
    </row>
    <row r="131" spans="1:28" ht="18">
      <c r="A131" s="23">
        <v>2005</v>
      </c>
      <c r="B131" s="23"/>
      <c r="C131" s="23"/>
      <c r="D131" s="57"/>
      <c r="E131" s="23"/>
      <c r="F131" s="23"/>
      <c r="G131" s="23">
        <v>769</v>
      </c>
      <c r="H131" s="55">
        <v>25134</v>
      </c>
      <c r="I131" s="23">
        <v>242</v>
      </c>
      <c r="J131" s="55">
        <v>50280</v>
      </c>
      <c r="K131" s="23"/>
      <c r="L131" s="23"/>
      <c r="M131" s="23"/>
      <c r="N131" s="23">
        <v>209689</v>
      </c>
      <c r="O131" s="60">
        <f t="shared" si="9"/>
        <v>209689</v>
      </c>
      <c r="P131" s="23"/>
      <c r="Q131" s="23"/>
      <c r="R131" s="23"/>
      <c r="S131" s="23"/>
      <c r="T131" s="23"/>
      <c r="U131" s="23"/>
      <c r="V131" s="23"/>
      <c r="W131" s="23"/>
      <c r="X131" s="24">
        <f t="shared" si="15"/>
        <v>35.96469056555184</v>
      </c>
      <c r="Y131" s="23"/>
      <c r="Z131" s="56">
        <f t="shared" si="14"/>
        <v>35.96469056555184</v>
      </c>
      <c r="AB131" s="5"/>
    </row>
    <row r="132" spans="1:28" ht="18">
      <c r="A132" s="23">
        <v>2006</v>
      </c>
      <c r="B132" s="23"/>
      <c r="C132" s="23"/>
      <c r="D132" s="57"/>
      <c r="E132" s="23"/>
      <c r="F132" s="23"/>
      <c r="G132" s="23">
        <v>779</v>
      </c>
      <c r="H132" s="55">
        <v>28511</v>
      </c>
      <c r="I132" s="23">
        <v>259</v>
      </c>
      <c r="J132" s="55">
        <v>77750</v>
      </c>
      <c r="K132" s="23"/>
      <c r="L132" s="23"/>
      <c r="M132" s="23"/>
      <c r="N132" s="23">
        <v>227045</v>
      </c>
      <c r="O132" s="60">
        <f t="shared" si="9"/>
        <v>227045</v>
      </c>
      <c r="P132" s="23"/>
      <c r="Q132" s="23"/>
      <c r="R132" s="23"/>
      <c r="S132" s="23"/>
      <c r="T132" s="23"/>
      <c r="U132" s="23"/>
      <c r="V132" s="23"/>
      <c r="W132" s="23"/>
      <c r="X132" s="24">
        <f t="shared" si="15"/>
        <v>46.801735338809486</v>
      </c>
      <c r="Y132" s="23"/>
      <c r="Z132" s="56">
        <f t="shared" si="14"/>
        <v>46.801735338809486</v>
      </c>
      <c r="AB132" s="5"/>
    </row>
    <row r="133" spans="1:28" ht="18">
      <c r="A133" s="23">
        <v>2007</v>
      </c>
      <c r="B133" s="23"/>
      <c r="C133" s="23"/>
      <c r="D133" s="57"/>
      <c r="E133" s="23"/>
      <c r="F133" s="23"/>
      <c r="G133" s="23">
        <v>869</v>
      </c>
      <c r="H133" s="55">
        <v>26778</v>
      </c>
      <c r="I133" s="23">
        <v>269</v>
      </c>
      <c r="J133" s="55">
        <v>82121</v>
      </c>
      <c r="K133" s="23"/>
      <c r="L133" s="23"/>
      <c r="M133" s="23"/>
      <c r="N133" s="23">
        <v>250024</v>
      </c>
      <c r="O133" s="60">
        <f t="shared" si="9"/>
        <v>250024</v>
      </c>
      <c r="P133" s="23"/>
      <c r="Q133" s="23"/>
      <c r="R133" s="23"/>
      <c r="S133" s="23"/>
      <c r="T133" s="23"/>
      <c r="U133" s="23"/>
      <c r="V133" s="23"/>
      <c r="W133" s="23"/>
      <c r="X133" s="24">
        <f t="shared" si="15"/>
        <v>43.55541867980674</v>
      </c>
      <c r="Y133" s="23"/>
      <c r="Z133" s="56">
        <f t="shared" si="14"/>
        <v>43.55541867980674</v>
      </c>
      <c r="AB133" s="5"/>
    </row>
    <row r="134" spans="1:28" ht="18">
      <c r="A134" s="23">
        <v>2008</v>
      </c>
      <c r="B134" s="23"/>
      <c r="C134" s="23"/>
      <c r="D134" s="57"/>
      <c r="E134" s="23"/>
      <c r="F134" s="23"/>
      <c r="G134" s="23">
        <v>558</v>
      </c>
      <c r="H134" s="55">
        <v>36469</v>
      </c>
      <c r="I134" s="23">
        <v>252</v>
      </c>
      <c r="J134" s="55">
        <v>52552</v>
      </c>
      <c r="K134" s="23"/>
      <c r="L134" s="23"/>
      <c r="M134" s="23"/>
      <c r="N134" s="23">
        <v>242041</v>
      </c>
      <c r="O134" s="60">
        <f t="shared" si="9"/>
        <v>242041</v>
      </c>
      <c r="P134" s="23"/>
      <c r="Q134" s="23"/>
      <c r="R134" s="23"/>
      <c r="S134" s="23"/>
      <c r="T134" s="23"/>
      <c r="U134" s="23"/>
      <c r="V134" s="23"/>
      <c r="W134" s="23"/>
      <c r="X134" s="24">
        <f t="shared" si="15"/>
        <v>36.779305985349595</v>
      </c>
      <c r="Y134" s="23"/>
      <c r="Z134" s="56">
        <f t="shared" si="14"/>
        <v>36.779305985349595</v>
      </c>
      <c r="AB134" s="5"/>
    </row>
    <row r="135" spans="1:28" ht="18">
      <c r="A135" s="23">
        <v>2009</v>
      </c>
      <c r="B135" s="23"/>
      <c r="C135" s="23"/>
      <c r="D135" s="57"/>
      <c r="E135" s="23"/>
      <c r="F135" s="23"/>
      <c r="G135" s="23">
        <v>286</v>
      </c>
      <c r="H135" s="55">
        <v>12195</v>
      </c>
      <c r="I135" s="23">
        <v>112</v>
      </c>
      <c r="J135" s="55">
        <v>31984</v>
      </c>
      <c r="K135" s="23"/>
      <c r="L135" s="23"/>
      <c r="M135" s="23"/>
      <c r="N135" s="23">
        <v>208688</v>
      </c>
      <c r="O135" s="60">
        <f t="shared" si="9"/>
        <v>208688</v>
      </c>
      <c r="P135" s="23"/>
      <c r="Q135" s="23"/>
      <c r="R135" s="23"/>
      <c r="S135" s="23"/>
      <c r="T135" s="23"/>
      <c r="U135" s="23"/>
      <c r="V135" s="23"/>
      <c r="W135" s="23"/>
      <c r="X135" s="24">
        <f t="shared" si="15"/>
        <v>21.169880395614506</v>
      </c>
      <c r="Y135" s="23"/>
      <c r="Z135" s="56">
        <f t="shared" si="14"/>
        <v>21.169880395614506</v>
      </c>
      <c r="AB135" s="5"/>
    </row>
    <row r="136" spans="1:28" ht="18">
      <c r="A136" s="23">
        <v>2010</v>
      </c>
      <c r="B136" s="23"/>
      <c r="C136" s="23"/>
      <c r="D136" s="57"/>
      <c r="E136" s="23"/>
      <c r="F136" s="23"/>
      <c r="G136" s="58">
        <v>325</v>
      </c>
      <c r="H136" s="58">
        <v>12605</v>
      </c>
      <c r="I136" s="58">
        <v>212</v>
      </c>
      <c r="J136" s="58">
        <v>36643</v>
      </c>
      <c r="K136" s="23"/>
      <c r="L136" s="23"/>
      <c r="M136" s="23"/>
      <c r="N136" s="23">
        <v>218631</v>
      </c>
      <c r="O136" s="60">
        <f t="shared" si="9"/>
        <v>218631</v>
      </c>
      <c r="P136" s="23"/>
      <c r="Q136" s="23"/>
      <c r="R136" s="23"/>
      <c r="S136" s="23"/>
      <c r="T136" s="23"/>
      <c r="U136" s="23"/>
      <c r="V136" s="23"/>
      <c r="W136" s="23"/>
      <c r="X136" s="24">
        <f t="shared" si="15"/>
        <v>22.52562536877204</v>
      </c>
      <c r="Y136" s="23"/>
      <c r="Z136" s="56">
        <f t="shared" si="14"/>
        <v>22.52562536877204</v>
      </c>
      <c r="AB136" s="5"/>
    </row>
    <row r="137" spans="1:28" ht="18">
      <c r="A137" s="23">
        <v>2011</v>
      </c>
      <c r="B137" s="23"/>
      <c r="C137" s="23"/>
      <c r="D137" s="57"/>
      <c r="E137" s="23"/>
      <c r="F137" s="23"/>
      <c r="G137" s="58">
        <v>373</v>
      </c>
      <c r="H137" s="58">
        <v>8089</v>
      </c>
      <c r="I137" s="58">
        <v>237</v>
      </c>
      <c r="J137" s="58">
        <v>32967</v>
      </c>
      <c r="K137" s="23"/>
      <c r="L137" s="23"/>
      <c r="M137" s="23"/>
      <c r="N137" s="23">
        <v>213274</v>
      </c>
      <c r="O137" s="60">
        <f t="shared" si="9"/>
        <v>213274</v>
      </c>
      <c r="P137" s="23"/>
      <c r="Q137" s="23"/>
      <c r="R137" s="23"/>
      <c r="S137" s="23"/>
      <c r="T137" s="23"/>
      <c r="U137" s="23"/>
      <c r="V137" s="23"/>
      <c r="W137" s="23"/>
      <c r="X137" s="24">
        <f t="shared" si="15"/>
        <v>19.25035400470756</v>
      </c>
      <c r="Y137" s="23"/>
      <c r="Z137" s="56">
        <f t="shared" si="14"/>
        <v>19.25035400470756</v>
      </c>
      <c r="AB137" s="5"/>
    </row>
    <row r="138" spans="1:28" ht="18">
      <c r="A138" s="23">
        <v>2012</v>
      </c>
      <c r="B138" s="23"/>
      <c r="C138" s="23"/>
      <c r="D138" s="57"/>
      <c r="E138" s="23"/>
      <c r="F138" s="23"/>
      <c r="G138" s="23">
        <v>255</v>
      </c>
      <c r="H138" s="23">
        <v>3295</v>
      </c>
      <c r="I138" s="23">
        <v>155</v>
      </c>
      <c r="J138" s="59">
        <v>16743</v>
      </c>
      <c r="K138" s="23"/>
      <c r="L138" s="23"/>
      <c r="M138" s="23"/>
      <c r="N138" s="23">
        <v>217672</v>
      </c>
      <c r="O138" s="61">
        <f t="shared" si="9"/>
        <v>217672</v>
      </c>
      <c r="P138" s="23"/>
      <c r="Q138" s="23"/>
      <c r="R138" s="23"/>
      <c r="S138" s="23"/>
      <c r="T138" s="23"/>
      <c r="U138" s="23"/>
      <c r="V138" s="23"/>
      <c r="W138" s="23"/>
      <c r="X138" s="24">
        <f t="shared" si="15"/>
        <v>9.205593737366314</v>
      </c>
      <c r="Y138" s="23"/>
      <c r="Z138" s="56">
        <f t="shared" si="14"/>
        <v>9.205593737366314</v>
      </c>
      <c r="AB138" s="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0.75390625" defaultRowHeight="12.75"/>
  <cols>
    <col min="1" max="1" width="13.875" style="22" customWidth="1"/>
    <col min="2" max="4" width="13.625" style="19" customWidth="1"/>
    <col min="5" max="16384" width="10.75390625" style="19" customWidth="1"/>
  </cols>
  <sheetData>
    <row r="1" ht="18">
      <c r="A1" s="18"/>
    </row>
    <row r="2" spans="1:4" ht="15.75">
      <c r="A2" s="20" t="s">
        <v>70</v>
      </c>
      <c r="B2" s="62" t="s">
        <v>95</v>
      </c>
      <c r="C2" s="62" t="s">
        <v>96</v>
      </c>
      <c r="D2" s="62" t="s">
        <v>97</v>
      </c>
    </row>
    <row r="3" spans="1:4" ht="51.75" customHeight="1">
      <c r="A3" s="21" t="s">
        <v>58</v>
      </c>
      <c r="B3" s="65" t="s">
        <v>113</v>
      </c>
      <c r="C3" s="65" t="s">
        <v>112</v>
      </c>
      <c r="D3" s="65" t="s">
        <v>99</v>
      </c>
    </row>
    <row r="4" spans="1:4" ht="39">
      <c r="A4" s="21" t="s">
        <v>11</v>
      </c>
      <c r="B4" s="66" t="s">
        <v>114</v>
      </c>
      <c r="C4" s="66" t="s">
        <v>115</v>
      </c>
      <c r="D4" s="66"/>
    </row>
    <row r="5" spans="1:4" ht="15.75">
      <c r="A5" s="21" t="s">
        <v>31</v>
      </c>
      <c r="B5" s="66"/>
      <c r="C5" s="66"/>
      <c r="D5" s="66"/>
    </row>
    <row r="6" spans="1:4" ht="15.75">
      <c r="A6" s="63">
        <v>1880</v>
      </c>
      <c r="B6" s="66"/>
      <c r="C6" s="66"/>
      <c r="D6" s="66"/>
    </row>
    <row r="7" spans="1:4" ht="15.75">
      <c r="A7" s="63">
        <v>1881</v>
      </c>
      <c r="B7" s="66"/>
      <c r="C7" s="66"/>
      <c r="D7" s="66"/>
    </row>
    <row r="8" spans="1:4" ht="15.75">
      <c r="A8" s="63">
        <v>1882</v>
      </c>
      <c r="B8" s="66"/>
      <c r="C8" s="66"/>
      <c r="D8" s="66"/>
    </row>
    <row r="9" spans="1:4" ht="15.75">
      <c r="A9" s="63">
        <v>1883</v>
      </c>
      <c r="B9" s="66"/>
      <c r="C9" s="66"/>
      <c r="D9" s="66"/>
    </row>
    <row r="10" spans="1:4" ht="15.75">
      <c r="A10" s="63">
        <v>1884</v>
      </c>
      <c r="B10" s="66"/>
      <c r="C10" s="66"/>
      <c r="D10" s="66"/>
    </row>
    <row r="11" spans="1:4" ht="15.75">
      <c r="A11" s="63">
        <v>1885</v>
      </c>
      <c r="B11" s="66"/>
      <c r="C11" s="66"/>
      <c r="D11" s="66"/>
    </row>
    <row r="12" spans="1:4" ht="15.75">
      <c r="A12" s="63">
        <v>1886</v>
      </c>
      <c r="B12" s="66"/>
      <c r="C12" s="66"/>
      <c r="D12" s="66"/>
    </row>
    <row r="13" spans="1:4" ht="15.75">
      <c r="A13" s="63">
        <v>1887</v>
      </c>
      <c r="B13" s="66"/>
      <c r="C13" s="66"/>
      <c r="D13" s="66"/>
    </row>
    <row r="14" spans="1:4" ht="15.75">
      <c r="A14" s="63">
        <v>1888</v>
      </c>
      <c r="B14" s="66"/>
      <c r="C14" s="66"/>
      <c r="D14" s="66"/>
    </row>
    <row r="15" spans="1:4" ht="15.75">
      <c r="A15" s="63">
        <v>1889</v>
      </c>
      <c r="B15" s="66"/>
      <c r="C15" s="66"/>
      <c r="D15" s="66"/>
    </row>
    <row r="16" spans="1:4" ht="15.75">
      <c r="A16" s="63">
        <v>1890</v>
      </c>
      <c r="B16" s="64">
        <v>4</v>
      </c>
      <c r="C16" s="64">
        <v>-0.6302521008403227</v>
      </c>
      <c r="D16" s="24">
        <f aca="true" t="shared" si="0" ref="D16:D47">(((B16-AVERAGE(B$16:B$138))/AVERAGE(B$16:B$138))+((C16-AVERAGE(C$16:C$138))/AVERAGE(C$16:C$138)))/2</f>
        <v>-0.8251208843279789</v>
      </c>
    </row>
    <row r="17" spans="1:4" ht="15.75">
      <c r="A17" s="63">
        <v>1891</v>
      </c>
      <c r="B17" s="64">
        <v>5.4</v>
      </c>
      <c r="C17" s="64">
        <v>0.8456659619450135</v>
      </c>
      <c r="D17" s="24">
        <f t="shared" si="0"/>
        <v>-0.45255598343926234</v>
      </c>
    </row>
    <row r="18" spans="1:4" ht="15.75">
      <c r="A18" s="63">
        <v>1892</v>
      </c>
      <c r="B18" s="64">
        <v>3</v>
      </c>
      <c r="C18" s="64">
        <v>1.0482180293501198</v>
      </c>
      <c r="D18" s="24">
        <f t="shared" si="0"/>
        <v>-0.5897109046204811</v>
      </c>
    </row>
    <row r="19" spans="1:4" ht="15.75">
      <c r="A19" s="63">
        <v>1893</v>
      </c>
      <c r="B19" s="64">
        <v>11.7</v>
      </c>
      <c r="C19" s="64">
        <v>0</v>
      </c>
      <c r="D19" s="24">
        <f t="shared" si="0"/>
        <v>-0.15014615997874053</v>
      </c>
    </row>
    <row r="20" spans="1:4" ht="15.75">
      <c r="A20" s="63">
        <v>1894</v>
      </c>
      <c r="B20" s="64">
        <v>18.4</v>
      </c>
      <c r="C20" s="64">
        <v>-3.526970954356845</v>
      </c>
      <c r="D20" s="24">
        <f t="shared" si="0"/>
        <v>-0.31077731541512554</v>
      </c>
    </row>
    <row r="21" spans="1:4" ht="15.75">
      <c r="A21" s="63">
        <v>1895</v>
      </c>
      <c r="B21" s="64">
        <v>13.7</v>
      </c>
      <c r="C21" s="64">
        <v>-1.0752688172043163</v>
      </c>
      <c r="D21" s="24">
        <f t="shared" si="0"/>
        <v>-0.20221444342940936</v>
      </c>
    </row>
    <row r="22" spans="1:4" ht="15.75">
      <c r="A22" s="63">
        <v>1896</v>
      </c>
      <c r="B22" s="64">
        <v>14.4</v>
      </c>
      <c r="C22" s="64">
        <v>0.8695652173913052</v>
      </c>
      <c r="D22" s="24">
        <f t="shared" si="0"/>
        <v>0.20556393351306562</v>
      </c>
    </row>
    <row r="23" spans="1:4" ht="15.75">
      <c r="A23" s="63">
        <v>1897</v>
      </c>
      <c r="B23" s="64">
        <v>14.5</v>
      </c>
      <c r="C23" s="64">
        <v>0</v>
      </c>
      <c r="D23" s="24">
        <f t="shared" si="0"/>
        <v>0.053237664983612154</v>
      </c>
    </row>
    <row r="24" spans="1:4" ht="15.75">
      <c r="A24" s="63">
        <v>1898</v>
      </c>
      <c r="B24" s="64">
        <v>12.4</v>
      </c>
      <c r="C24" s="64">
        <v>1.0775862068965671</v>
      </c>
      <c r="D24" s="24">
        <f t="shared" si="0"/>
        <v>0.09846754739158814</v>
      </c>
    </row>
    <row r="25" spans="1:4" ht="15.75">
      <c r="A25" s="63">
        <v>1899</v>
      </c>
      <c r="B25" s="64">
        <v>6.5</v>
      </c>
      <c r="C25" s="64">
        <v>0.852878464818764</v>
      </c>
      <c r="D25" s="24">
        <f t="shared" si="0"/>
        <v>-0.3713314954219187</v>
      </c>
    </row>
    <row r="26" spans="1:4" ht="15.75">
      <c r="A26" s="63">
        <v>1900</v>
      </c>
      <c r="B26" s="64">
        <v>5</v>
      </c>
      <c r="C26" s="64">
        <v>2.7484143763213504</v>
      </c>
      <c r="D26" s="24">
        <f t="shared" si="0"/>
        <v>-0.1324023044909946</v>
      </c>
    </row>
    <row r="27" spans="1:4" ht="15.75">
      <c r="A27" s="63">
        <v>1901</v>
      </c>
      <c r="B27" s="64">
        <v>4</v>
      </c>
      <c r="C27" s="64">
        <v>2.880658436213985</v>
      </c>
      <c r="D27" s="24">
        <f t="shared" si="0"/>
        <v>-0.18076883445287611</v>
      </c>
    </row>
    <row r="28" spans="1:4" ht="15.75">
      <c r="A28" s="63">
        <v>1902</v>
      </c>
      <c r="B28" s="64">
        <v>3.7</v>
      </c>
      <c r="C28" s="64">
        <v>2.7999999999999936</v>
      </c>
      <c r="D28" s="24">
        <f t="shared" si="0"/>
        <v>-0.2173630781928106</v>
      </c>
    </row>
    <row r="29" spans="1:4" ht="15.75">
      <c r="A29" s="63">
        <v>1903</v>
      </c>
      <c r="B29" s="64">
        <v>3.9</v>
      </c>
      <c r="C29" s="64">
        <v>4.669260700389109</v>
      </c>
      <c r="D29" s="24">
        <f t="shared" si="0"/>
        <v>0.14022689994771936</v>
      </c>
    </row>
    <row r="30" spans="1:4" ht="15.75">
      <c r="A30" s="63">
        <v>1904</v>
      </c>
      <c r="B30" s="64">
        <v>5.4</v>
      </c>
      <c r="C30" s="64">
        <v>2.7881040892193374</v>
      </c>
      <c r="D30" s="24">
        <f t="shared" si="0"/>
        <v>-0.09606327994961882</v>
      </c>
    </row>
    <row r="31" spans="1:4" ht="15.75">
      <c r="A31" s="63">
        <v>1905</v>
      </c>
      <c r="B31" s="64">
        <v>4.3</v>
      </c>
      <c r="C31" s="64">
        <v>0.7233273056057872</v>
      </c>
      <c r="D31" s="24">
        <f t="shared" si="0"/>
        <v>-0.5549093986100603</v>
      </c>
    </row>
    <row r="32" spans="1:4" ht="15.75">
      <c r="A32" s="63">
        <v>1906</v>
      </c>
      <c r="B32" s="64">
        <v>1.7</v>
      </c>
      <c r="C32" s="64">
        <v>3.590664272890472</v>
      </c>
      <c r="D32" s="24">
        <f t="shared" si="0"/>
        <v>-0.21752783218269525</v>
      </c>
    </row>
    <row r="33" spans="1:4" ht="15.75">
      <c r="A33" s="63">
        <v>1907</v>
      </c>
      <c r="B33" s="64">
        <v>2.8</v>
      </c>
      <c r="C33" s="64">
        <v>6.23916811091855</v>
      </c>
      <c r="D33" s="24">
        <f t="shared" si="0"/>
        <v>0.34844882145148276</v>
      </c>
    </row>
    <row r="34" spans="1:4" ht="15.75">
      <c r="A34" s="63">
        <v>1908</v>
      </c>
      <c r="B34" s="64">
        <v>8</v>
      </c>
      <c r="C34" s="64">
        <v>-0.1631321370309916</v>
      </c>
      <c r="D34" s="24">
        <f t="shared" si="0"/>
        <v>-0.44884274926484047</v>
      </c>
    </row>
    <row r="35" spans="1:4" ht="15.75">
      <c r="A35" s="63">
        <v>1909</v>
      </c>
      <c r="B35" s="64">
        <v>5.1</v>
      </c>
      <c r="C35" s="64">
        <v>-0.3267973856209226</v>
      </c>
      <c r="D35" s="24">
        <f t="shared" si="0"/>
        <v>-0.6895275154263594</v>
      </c>
    </row>
    <row r="36" spans="1:4" ht="15.75">
      <c r="A36" s="63">
        <v>1910</v>
      </c>
      <c r="B36" s="64">
        <v>5.9</v>
      </c>
      <c r="C36" s="64">
        <v>2.6229508196721336</v>
      </c>
      <c r="D36" s="24">
        <f t="shared" si="0"/>
        <v>-0.09005506715671867</v>
      </c>
    </row>
    <row r="37" spans="1:4" ht="15.75">
      <c r="A37" s="63">
        <v>1911</v>
      </c>
      <c r="B37" s="64">
        <v>6.7</v>
      </c>
      <c r="C37" s="64">
        <v>-0.47923322683705055</v>
      </c>
      <c r="D37" s="24">
        <f t="shared" si="0"/>
        <v>-0.6012845040526872</v>
      </c>
    </row>
    <row r="38" spans="1:4" ht="15.75">
      <c r="A38" s="63">
        <v>1912</v>
      </c>
      <c r="B38" s="64">
        <v>4.6</v>
      </c>
      <c r="C38" s="64">
        <v>4.012841091492777</v>
      </c>
      <c r="D38" s="24">
        <f t="shared" si="0"/>
        <v>0.07060116768853808</v>
      </c>
    </row>
    <row r="39" spans="1:4" ht="15.75">
      <c r="A39" s="63">
        <v>1913</v>
      </c>
      <c r="B39" s="64">
        <v>4.3</v>
      </c>
      <c r="C39" s="64">
        <v>0.7716049382716021</v>
      </c>
      <c r="D39" s="24">
        <f t="shared" si="0"/>
        <v>-0.5460490784045118</v>
      </c>
    </row>
    <row r="40" spans="1:4" ht="15.75">
      <c r="A40" s="63">
        <v>1914</v>
      </c>
      <c r="B40" s="64">
        <v>7.9</v>
      </c>
      <c r="C40" s="64">
        <v>0.9188361408882023</v>
      </c>
      <c r="D40" s="24">
        <f t="shared" si="0"/>
        <v>-0.2575344713658975</v>
      </c>
    </row>
    <row r="41" spans="1:4" ht="15.75">
      <c r="A41" s="63">
        <v>1915</v>
      </c>
      <c r="B41" s="64">
        <v>8.5</v>
      </c>
      <c r="C41" s="64">
        <v>3.1866464339908944</v>
      </c>
      <c r="D41" s="24">
        <f t="shared" si="0"/>
        <v>0.20225553709689453</v>
      </c>
    </row>
    <row r="42" spans="1:4" ht="15.75">
      <c r="A42" s="63">
        <v>1916</v>
      </c>
      <c r="B42" s="64">
        <v>5.1</v>
      </c>
      <c r="C42" s="64">
        <v>12.647058823529417</v>
      </c>
      <c r="D42" s="24">
        <f t="shared" si="0"/>
        <v>1.6915445041884605</v>
      </c>
    </row>
    <row r="43" spans="1:4" ht="15.75">
      <c r="A43" s="63">
        <v>1917</v>
      </c>
      <c r="B43" s="64">
        <v>4.6</v>
      </c>
      <c r="C43" s="64">
        <v>23.368146214099205</v>
      </c>
      <c r="D43" s="24">
        <f t="shared" si="0"/>
        <v>3.6228507622263026</v>
      </c>
    </row>
    <row r="44" spans="1:4" ht="15.75">
      <c r="A44" s="63">
        <v>1918</v>
      </c>
      <c r="B44" s="64">
        <v>1.4</v>
      </c>
      <c r="C44" s="64">
        <v>16.507936507936513</v>
      </c>
      <c r="D44" s="24">
        <f t="shared" si="0"/>
        <v>2.1313682929626436</v>
      </c>
    </row>
    <row r="45" spans="1:4" ht="15.75">
      <c r="A45" s="63">
        <v>1919</v>
      </c>
      <c r="B45" s="64">
        <v>1.5</v>
      </c>
      <c r="C45" s="64">
        <v>2.452316076294274</v>
      </c>
      <c r="D45" s="24">
        <f t="shared" si="0"/>
        <v>-0.44097455457013074</v>
      </c>
    </row>
    <row r="46" spans="1:4" ht="15.75">
      <c r="A46" s="63">
        <v>1920</v>
      </c>
      <c r="B46" s="64">
        <v>5.2</v>
      </c>
      <c r="C46" s="64">
        <v>13.918439716312058</v>
      </c>
      <c r="D46" s="24">
        <f t="shared" si="0"/>
        <v>1.9321428061381354</v>
      </c>
    </row>
    <row r="47" spans="1:4" ht="15.75">
      <c r="A47" s="63">
        <v>1921</v>
      </c>
      <c r="B47" s="64">
        <v>11.7</v>
      </c>
      <c r="C47" s="64">
        <v>-14.785992217898835</v>
      </c>
      <c r="D47" s="24">
        <f t="shared" si="0"/>
        <v>-2.863796734235187</v>
      </c>
    </row>
    <row r="48" spans="1:4" ht="15.75">
      <c r="A48" s="63">
        <v>1922</v>
      </c>
      <c r="B48" s="64">
        <v>6.7</v>
      </c>
      <c r="C48" s="64">
        <v>-5.479452054794518</v>
      </c>
      <c r="D48" s="24">
        <f aca="true" t="shared" si="1" ref="D48:D79">(((B48-AVERAGE(B$16:B$138))/AVERAGE(B$16:B$138))+((C48-AVERAGE(C$16:C$138))/AVERAGE(C$16:C$138)))/2</f>
        <v>-1.5189670304555638</v>
      </c>
    </row>
    <row r="49" spans="1:4" ht="15.75">
      <c r="A49" s="63">
        <v>1923</v>
      </c>
      <c r="B49" s="64">
        <v>2.4</v>
      </c>
      <c r="C49" s="64">
        <v>2.8019323671497673</v>
      </c>
      <c r="D49" s="24">
        <f t="shared" si="1"/>
        <v>-0.3114366382472504</v>
      </c>
    </row>
    <row r="50" spans="1:4" ht="15.75">
      <c r="A50" s="63">
        <v>1924</v>
      </c>
      <c r="B50" s="64">
        <v>5</v>
      </c>
      <c r="C50" s="64">
        <v>-1.2218045112782028</v>
      </c>
      <c r="D50" s="24">
        <f t="shared" si="1"/>
        <v>-0.861050514600044</v>
      </c>
    </row>
    <row r="51" spans="1:4" ht="15.75">
      <c r="A51" s="63">
        <v>1925</v>
      </c>
      <c r="B51" s="64">
        <v>3.2</v>
      </c>
      <c r="C51" s="64">
        <v>1.8078020932445242</v>
      </c>
      <c r="D51" s="24">
        <f t="shared" si="1"/>
        <v>-0.43577818515330585</v>
      </c>
    </row>
    <row r="52" spans="1:4" ht="15.75">
      <c r="A52" s="63">
        <v>1926</v>
      </c>
      <c r="B52" s="64">
        <v>1.8</v>
      </c>
      <c r="C52" s="64">
        <v>0.4672897196261749</v>
      </c>
      <c r="D52" s="24">
        <f t="shared" si="1"/>
        <v>-0.7834922866671394</v>
      </c>
    </row>
    <row r="53" spans="1:4" ht="15.75">
      <c r="A53" s="63">
        <v>1927</v>
      </c>
      <c r="B53" s="64">
        <v>3.3</v>
      </c>
      <c r="C53" s="64">
        <v>-2.4186046511627888</v>
      </c>
      <c r="D53" s="24">
        <f t="shared" si="1"/>
        <v>-1.204180453401455</v>
      </c>
    </row>
    <row r="54" spans="1:4" ht="15.75">
      <c r="A54" s="63">
        <v>1928</v>
      </c>
      <c r="B54" s="64">
        <v>4.2</v>
      </c>
      <c r="C54" s="64">
        <v>0.7626310772163972</v>
      </c>
      <c r="D54" s="24">
        <f t="shared" si="1"/>
        <v>-0.5549597454556918</v>
      </c>
    </row>
    <row r="55" spans="1:4" ht="15.75">
      <c r="A55" s="63">
        <v>1929</v>
      </c>
      <c r="B55" s="64">
        <v>3.2</v>
      </c>
      <c r="C55" s="64">
        <v>0.4162724692526063</v>
      </c>
      <c r="D55" s="24">
        <f t="shared" si="1"/>
        <v>-0.6911634922461518</v>
      </c>
    </row>
    <row r="56" spans="1:4" ht="15.75">
      <c r="A56" s="63">
        <v>1930</v>
      </c>
      <c r="B56" s="64">
        <v>8.7</v>
      </c>
      <c r="C56" s="64">
        <v>-3.655549274543055</v>
      </c>
      <c r="D56" s="24">
        <f t="shared" si="1"/>
        <v>-1.0389547775198933</v>
      </c>
    </row>
    <row r="57" spans="1:4" ht="15.75">
      <c r="A57" s="63">
        <v>1931</v>
      </c>
      <c r="B57" s="64">
        <v>15.9</v>
      </c>
      <c r="C57" s="64">
        <v>-10.336397418345397</v>
      </c>
      <c r="D57" s="24">
        <f t="shared" si="1"/>
        <v>-1.7420936575455297</v>
      </c>
    </row>
    <row r="58" spans="1:4" ht="15.75">
      <c r="A58" s="63">
        <v>1932</v>
      </c>
      <c r="B58" s="64">
        <v>23.6</v>
      </c>
      <c r="C58" s="64">
        <v>-11.691569418693433</v>
      </c>
      <c r="D58" s="24">
        <f t="shared" si="1"/>
        <v>-1.4315007868408756</v>
      </c>
    </row>
    <row r="59" spans="1:4" ht="15.75">
      <c r="A59" s="63">
        <v>1933</v>
      </c>
      <c r="B59" s="64">
        <v>24.9</v>
      </c>
      <c r="C59" s="64">
        <v>-2.6800049401012678</v>
      </c>
      <c r="D59" s="24">
        <f t="shared" si="1"/>
        <v>0.31680608613912</v>
      </c>
    </row>
    <row r="60" spans="1:4" ht="15.75">
      <c r="A60" s="63">
        <v>1934</v>
      </c>
      <c r="B60" s="64">
        <v>21.7</v>
      </c>
      <c r="C60" s="64">
        <v>5.49492385786803</v>
      </c>
      <c r="D60" s="24">
        <f t="shared" si="1"/>
        <v>1.584699628609957</v>
      </c>
    </row>
    <row r="61" spans="1:4" ht="15.75">
      <c r="A61" s="63">
        <v>1935</v>
      </c>
      <c r="B61" s="64">
        <v>20.1</v>
      </c>
      <c r="C61" s="64">
        <v>2.032960423433161</v>
      </c>
      <c r="D61" s="24">
        <f t="shared" si="1"/>
        <v>0.8331114371888274</v>
      </c>
    </row>
    <row r="62" spans="1:4" ht="15.75">
      <c r="A62" s="63">
        <v>1936</v>
      </c>
      <c r="B62" s="64">
        <v>16.9</v>
      </c>
      <c r="C62" s="64">
        <v>1.072860174487162</v>
      </c>
      <c r="D62" s="24">
        <f t="shared" si="1"/>
        <v>0.4244670474265509</v>
      </c>
    </row>
    <row r="63" spans="1:4" ht="15.75">
      <c r="A63" s="63">
        <v>1937</v>
      </c>
      <c r="B63" s="64">
        <v>14.3</v>
      </c>
      <c r="C63" s="64">
        <v>4.327539951008987</v>
      </c>
      <c r="D63" s="24">
        <f t="shared" si="1"/>
        <v>0.8329370481794847</v>
      </c>
    </row>
    <row r="64" spans="1:4" ht="15.75">
      <c r="A64" s="63">
        <v>1938</v>
      </c>
      <c r="B64" s="64">
        <v>19</v>
      </c>
      <c r="C64" s="64">
        <v>-2.9069767441860637</v>
      </c>
      <c r="D64" s="24">
        <f t="shared" si="1"/>
        <v>-0.15340847651741685</v>
      </c>
    </row>
    <row r="65" spans="1:4" ht="15.75">
      <c r="A65" s="63">
        <v>1939</v>
      </c>
      <c r="B65" s="64">
        <v>17.2</v>
      </c>
      <c r="C65" s="64">
        <v>-0.978811607554112</v>
      </c>
      <c r="D65" s="24">
        <f t="shared" si="1"/>
        <v>0.06971798217514258</v>
      </c>
    </row>
    <row r="66" spans="1:4" ht="15.75">
      <c r="A66" s="63">
        <v>1940</v>
      </c>
      <c r="B66" s="64">
        <v>14.6</v>
      </c>
      <c r="C66" s="64">
        <v>1.1745551808349701</v>
      </c>
      <c r="D66" s="24">
        <f t="shared" si="1"/>
        <v>0.2760656918677072</v>
      </c>
    </row>
    <row r="67" spans="1:4" ht="15.75">
      <c r="A67" s="63">
        <v>1941</v>
      </c>
      <c r="B67" s="64">
        <v>9.9</v>
      </c>
      <c r="C67" s="64">
        <v>6.724137931034494</v>
      </c>
      <c r="D67" s="24">
        <f t="shared" si="1"/>
        <v>0.953177862452169</v>
      </c>
    </row>
    <row r="68" spans="1:4" ht="15.75">
      <c r="A68" s="63">
        <v>1942</v>
      </c>
      <c r="B68" s="64">
        <v>4.7</v>
      </c>
      <c r="C68" s="64">
        <v>7.8513731825524955</v>
      </c>
      <c r="D68" s="24">
        <f t="shared" si="1"/>
        <v>0.7823448091423665</v>
      </c>
    </row>
    <row r="69" spans="1:4" ht="15.75">
      <c r="A69" s="63">
        <v>1943</v>
      </c>
      <c r="B69" s="64">
        <v>1.9</v>
      </c>
      <c r="C69" s="64">
        <v>5.412422608348311</v>
      </c>
      <c r="D69" s="24">
        <f t="shared" si="1"/>
        <v>0.13134410945580993</v>
      </c>
    </row>
    <row r="70" spans="1:4" ht="15.75">
      <c r="A70" s="63">
        <v>1944</v>
      </c>
      <c r="B70" s="64">
        <v>1.2</v>
      </c>
      <c r="C70" s="64">
        <v>2.377794619173941</v>
      </c>
      <c r="D70" s="24">
        <f t="shared" si="1"/>
        <v>-0.4764424879078762</v>
      </c>
    </row>
    <row r="71" spans="1:4" ht="15.75">
      <c r="A71" s="63">
        <v>1945</v>
      </c>
      <c r="B71" s="64">
        <v>1.9</v>
      </c>
      <c r="C71" s="64">
        <v>2.64643286758582</v>
      </c>
      <c r="D71" s="24">
        <f t="shared" si="1"/>
        <v>-0.37629376413386006</v>
      </c>
    </row>
    <row r="72" spans="1:4" ht="15.75">
      <c r="A72" s="63">
        <v>1946</v>
      </c>
      <c r="B72" s="64">
        <v>3.9</v>
      </c>
      <c r="C72" s="64">
        <v>11.872351933651853</v>
      </c>
      <c r="D72" s="24">
        <f t="shared" si="1"/>
        <v>1.4621992352167221</v>
      </c>
    </row>
    <row r="73" spans="1:4" ht="15.75">
      <c r="A73" s="63">
        <v>1947</v>
      </c>
      <c r="B73" s="64">
        <v>3.9</v>
      </c>
      <c r="C73" s="64">
        <v>10.838033843674461</v>
      </c>
      <c r="D73" s="24">
        <f t="shared" si="1"/>
        <v>1.2723724155168374</v>
      </c>
    </row>
    <row r="74" spans="1:4" ht="15.75">
      <c r="A74" s="63">
        <v>1948</v>
      </c>
      <c r="B74" s="64">
        <v>3.75</v>
      </c>
      <c r="C74" s="64">
        <v>5.605234460196285</v>
      </c>
      <c r="D74" s="24">
        <f t="shared" si="1"/>
        <v>0.3011091728469425</v>
      </c>
    </row>
    <row r="75" spans="1:4" ht="15.75">
      <c r="A75" s="63">
        <v>1949</v>
      </c>
      <c r="B75" s="64">
        <v>6.05</v>
      </c>
      <c r="C75" s="64">
        <v>-0.1858736059479502</v>
      </c>
      <c r="D75" s="24">
        <f t="shared" si="1"/>
        <v>-0.5946587630002573</v>
      </c>
    </row>
    <row r="76" spans="1:4" ht="15.75">
      <c r="A76" s="63">
        <v>1950</v>
      </c>
      <c r="B76" s="64">
        <v>5.208333333333333</v>
      </c>
      <c r="C76" s="64">
        <v>1.0828332988481966</v>
      </c>
      <c r="D76" s="24">
        <f t="shared" si="1"/>
        <v>-0.4229511313063419</v>
      </c>
    </row>
    <row r="77" spans="1:4" ht="15.75">
      <c r="A77" s="63">
        <v>1951</v>
      </c>
      <c r="B77" s="64">
        <v>3.2833333333333337</v>
      </c>
      <c r="C77" s="64">
        <v>7.2052401746724835</v>
      </c>
      <c r="D77" s="24">
        <f t="shared" si="1"/>
        <v>0.5608584743330756</v>
      </c>
    </row>
    <row r="78" spans="1:4" ht="15.75">
      <c r="A78" s="63">
        <v>1952</v>
      </c>
      <c r="B78" s="64">
        <v>3.0250000000000004</v>
      </c>
      <c r="C78" s="64">
        <v>1.7184317718940911</v>
      </c>
      <c r="D78" s="24">
        <f t="shared" si="1"/>
        <v>-0.46489167282674243</v>
      </c>
    </row>
    <row r="79" spans="1:4" ht="15.75">
      <c r="A79" s="63">
        <v>1953</v>
      </c>
      <c r="B79" s="64">
        <v>2.9250000000000003</v>
      </c>
      <c r="C79" s="64">
        <v>1.2013515204605192</v>
      </c>
      <c r="D79" s="24">
        <f t="shared" si="1"/>
        <v>-0.5670543298501965</v>
      </c>
    </row>
    <row r="80" spans="1:4" ht="15.75">
      <c r="A80" s="63">
        <v>1954</v>
      </c>
      <c r="B80" s="64">
        <v>5.591666666666666</v>
      </c>
      <c r="C80" s="64">
        <v>0.9150488438234183</v>
      </c>
      <c r="D80" s="24">
        <f aca="true" t="shared" si="2" ref="D80:D111">(((B80-AVERAGE(B$16:B$138))/AVERAGE(B$16:B$138))+((C80-AVERAGE(C$16:C$138))/AVERAGE(C$16:C$138)))/2</f>
        <v>-0.42590014200654613</v>
      </c>
    </row>
    <row r="81" spans="1:4" ht="15.75">
      <c r="A81" s="63">
        <v>1955</v>
      </c>
      <c r="B81" s="64">
        <v>4.366666666666667</v>
      </c>
      <c r="C81" s="64">
        <v>1.7093493444430827</v>
      </c>
      <c r="D81" s="24">
        <f t="shared" si="2"/>
        <v>-0.36910380740727144</v>
      </c>
    </row>
    <row r="82" spans="1:4" ht="15.75">
      <c r="A82" s="63">
        <v>1956</v>
      </c>
      <c r="B82" s="64">
        <v>4.125</v>
      </c>
      <c r="C82" s="64">
        <v>3.4275043672068106</v>
      </c>
      <c r="D82" s="24">
        <f t="shared" si="2"/>
        <v>-0.0713274007020718</v>
      </c>
    </row>
    <row r="83" spans="1:4" ht="15.75">
      <c r="A83" s="63">
        <v>1957</v>
      </c>
      <c r="B83" s="64">
        <v>4.3</v>
      </c>
      <c r="C83" s="64">
        <v>3.3255678509027247</v>
      </c>
      <c r="D83" s="24">
        <f t="shared" si="2"/>
        <v>-0.07732416482708665</v>
      </c>
    </row>
    <row r="84" spans="1:4" ht="15.75">
      <c r="A84" s="63">
        <v>1958</v>
      </c>
      <c r="B84" s="64">
        <v>6.841666666666666</v>
      </c>
      <c r="C84" s="64">
        <v>2.243391015162616</v>
      </c>
      <c r="D84" s="24">
        <f t="shared" si="2"/>
        <v>-0.09131518118525003</v>
      </c>
    </row>
    <row r="85" spans="1:4" ht="15.75">
      <c r="A85" s="63">
        <v>1959</v>
      </c>
      <c r="B85" s="64">
        <v>5.45</v>
      </c>
      <c r="C85" s="64">
        <v>1.190804344230669</v>
      </c>
      <c r="D85" s="24">
        <f t="shared" si="2"/>
        <v>-0.38558140913079736</v>
      </c>
    </row>
    <row r="86" spans="1:4" ht="15.75">
      <c r="A86" s="63">
        <v>1960</v>
      </c>
      <c r="B86" s="64">
        <v>5.541666666666667</v>
      </c>
      <c r="C86" s="64">
        <v>1.4001634432034753</v>
      </c>
      <c r="D86" s="24">
        <f t="shared" si="2"/>
        <v>-0.3404996543460245</v>
      </c>
    </row>
    <row r="87" spans="1:4" ht="15.75">
      <c r="A87" s="63">
        <v>1961</v>
      </c>
      <c r="B87" s="64">
        <v>6.691666666666666</v>
      </c>
      <c r="C87" s="64">
        <v>1.1229314420803955</v>
      </c>
      <c r="D87" s="24">
        <f t="shared" si="2"/>
        <v>-0.30784697779704273</v>
      </c>
    </row>
    <row r="88" spans="1:4" ht="15.75">
      <c r="A88" s="63">
        <v>1962</v>
      </c>
      <c r="B88" s="64">
        <v>5.566666666666667</v>
      </c>
      <c r="C88" s="64">
        <v>1.3654959885234466</v>
      </c>
      <c r="D88" s="24">
        <f t="shared" si="2"/>
        <v>-0.3450461923593322</v>
      </c>
    </row>
    <row r="89" spans="1:4" ht="15.75">
      <c r="A89" s="63">
        <v>1963</v>
      </c>
      <c r="B89" s="64">
        <v>5.641666666666667</v>
      </c>
      <c r="C89" s="64">
        <v>1.0640528357270123</v>
      </c>
      <c r="D89" s="24">
        <f t="shared" si="2"/>
        <v>-0.39492181287717903</v>
      </c>
    </row>
    <row r="90" spans="1:4" ht="15.75">
      <c r="A90" s="63">
        <v>1964</v>
      </c>
      <c r="B90" s="64">
        <v>5.158333333333333</v>
      </c>
      <c r="C90" s="64">
        <v>1.5507494424563015</v>
      </c>
      <c r="D90" s="24">
        <f t="shared" si="2"/>
        <v>-0.34070704997243706</v>
      </c>
    </row>
    <row r="91" spans="1:4" ht="15.75">
      <c r="A91" s="63">
        <v>1965</v>
      </c>
      <c r="B91" s="64">
        <v>4.508333333333334</v>
      </c>
      <c r="C91" s="64">
        <v>1.8181818181818268</v>
      </c>
      <c r="D91" s="24">
        <f t="shared" si="2"/>
        <v>-0.3388396966352296</v>
      </c>
    </row>
    <row r="92" spans="1:4" ht="15.75">
      <c r="A92" s="63">
        <v>1966</v>
      </c>
      <c r="B92" s="64">
        <v>3.7916666666666665</v>
      </c>
      <c r="C92" s="64">
        <v>2.8390850722311347</v>
      </c>
      <c r="D92" s="24">
        <f t="shared" si="2"/>
        <v>-0.20353145553573743</v>
      </c>
    </row>
    <row r="93" spans="1:4" ht="15.75">
      <c r="A93" s="63">
        <v>1967</v>
      </c>
      <c r="B93" s="64">
        <v>3.8416666666666663</v>
      </c>
      <c r="C93" s="64">
        <v>3.0777485123402606</v>
      </c>
      <c r="D93" s="24">
        <f t="shared" si="2"/>
        <v>-0.15609806478284727</v>
      </c>
    </row>
    <row r="94" spans="1:4" ht="15.75">
      <c r="A94" s="63">
        <v>1968</v>
      </c>
      <c r="B94" s="64">
        <v>3.558333333333333</v>
      </c>
      <c r="C94" s="64">
        <v>4.249278379785169</v>
      </c>
      <c r="D94" s="24">
        <f t="shared" si="2"/>
        <v>0.03833051682252625</v>
      </c>
    </row>
    <row r="95" spans="1:4" ht="15.75">
      <c r="A95" s="63">
        <v>1969</v>
      </c>
      <c r="B95" s="64">
        <v>3.4916666666666667</v>
      </c>
      <c r="C95" s="64">
        <v>4.938495755980214</v>
      </c>
      <c r="D95" s="24">
        <f t="shared" si="2"/>
        <v>0.15997905745111196</v>
      </c>
    </row>
    <row r="96" spans="1:4" ht="15.75">
      <c r="A96" s="63">
        <v>1970</v>
      </c>
      <c r="B96" s="64">
        <v>4.983333333333333</v>
      </c>
      <c r="C96" s="64">
        <v>5.27271940827891</v>
      </c>
      <c r="D96" s="24">
        <f t="shared" si="2"/>
        <v>0.3296689255268317</v>
      </c>
    </row>
    <row r="97" spans="1:4" ht="15.75">
      <c r="A97" s="63">
        <v>1971</v>
      </c>
      <c r="B97" s="64">
        <v>5.95</v>
      </c>
      <c r="C97" s="64">
        <v>4.996302079053322</v>
      </c>
      <c r="D97" s="24">
        <f t="shared" si="2"/>
        <v>0.34915431950218456</v>
      </c>
    </row>
    <row r="98" spans="1:4" ht="15.75">
      <c r="A98" s="63">
        <v>1972</v>
      </c>
      <c r="B98" s="64">
        <v>5.6000000000000005</v>
      </c>
      <c r="C98" s="64">
        <v>4.316349690850753</v>
      </c>
      <c r="D98" s="24">
        <f t="shared" si="2"/>
        <v>0.1989407178294625</v>
      </c>
    </row>
    <row r="99" spans="1:4" ht="15.75">
      <c r="A99" s="63">
        <v>1973</v>
      </c>
      <c r="B99" s="64">
        <v>4.8583333333333325</v>
      </c>
      <c r="C99" s="64">
        <v>5.548261244701201</v>
      </c>
      <c r="D99" s="24">
        <f t="shared" si="2"/>
        <v>0.3711590629834036</v>
      </c>
    </row>
    <row r="100" spans="1:4" ht="15.75">
      <c r="A100" s="63">
        <v>1974</v>
      </c>
      <c r="B100" s="64">
        <v>5.641666666666667</v>
      </c>
      <c r="C100" s="64">
        <v>9.077338640887127</v>
      </c>
      <c r="D100" s="24">
        <f t="shared" si="2"/>
        <v>1.0757442950442475</v>
      </c>
    </row>
    <row r="101" spans="1:4" ht="15.75">
      <c r="A101" s="63">
        <v>1975</v>
      </c>
      <c r="B101" s="64">
        <v>8.475</v>
      </c>
      <c r="C101" s="64">
        <v>9.452590420332355</v>
      </c>
      <c r="D101" s="24">
        <f t="shared" si="2"/>
        <v>1.350418742108333</v>
      </c>
    </row>
    <row r="102" spans="1:4" ht="15.75">
      <c r="A102" s="63">
        <v>1976</v>
      </c>
      <c r="B102" s="64">
        <v>7.699999999999999</v>
      </c>
      <c r="C102" s="64">
        <v>5.739632639695149</v>
      </c>
      <c r="D102" s="24">
        <f t="shared" si="2"/>
        <v>0.6126915328684578</v>
      </c>
    </row>
    <row r="103" spans="1:4" ht="15.75">
      <c r="A103" s="63">
        <v>1977</v>
      </c>
      <c r="B103" s="64">
        <v>7.050000000000001</v>
      </c>
      <c r="C103" s="64">
        <v>6.374053323573308</v>
      </c>
      <c r="D103" s="24">
        <f t="shared" si="2"/>
        <v>0.6819116900275326</v>
      </c>
    </row>
    <row r="104" spans="1:4" ht="15.75">
      <c r="A104" s="63">
        <v>1978</v>
      </c>
      <c r="B104" s="64">
        <v>6.066666666666666</v>
      </c>
      <c r="C104" s="64">
        <v>7.0190297223619105</v>
      </c>
      <c r="D104" s="24">
        <f t="shared" si="2"/>
        <v>0.7288567613114895</v>
      </c>
    </row>
    <row r="105" spans="1:4" ht="15.75">
      <c r="A105" s="63">
        <v>1979</v>
      </c>
      <c r="B105" s="64">
        <v>5.8500000000000005</v>
      </c>
      <c r="C105" s="64">
        <v>8.317052058859897</v>
      </c>
      <c r="D105" s="24">
        <f t="shared" si="2"/>
        <v>0.9513427846372091</v>
      </c>
    </row>
    <row r="106" spans="1:4" ht="15.75">
      <c r="A106" s="63">
        <v>1980</v>
      </c>
      <c r="B106" s="64">
        <v>7.175000000000001</v>
      </c>
      <c r="C106" s="64">
        <v>9.11685465089729</v>
      </c>
      <c r="D106" s="24">
        <f t="shared" si="2"/>
        <v>1.1943734645493804</v>
      </c>
    </row>
    <row r="107" spans="1:4" ht="15.75">
      <c r="A107" s="63">
        <v>1981</v>
      </c>
      <c r="B107" s="64">
        <v>7.616666666666667</v>
      </c>
      <c r="C107" s="64">
        <v>9.372057500366191</v>
      </c>
      <c r="D107" s="24">
        <f t="shared" si="2"/>
        <v>1.2732918309818073</v>
      </c>
    </row>
    <row r="108" spans="1:4" ht="15.75">
      <c r="A108" s="63">
        <v>1982</v>
      </c>
      <c r="B108" s="64">
        <v>9.708333333333332</v>
      </c>
      <c r="C108" s="64">
        <v>6.101013965946049</v>
      </c>
      <c r="D108" s="24">
        <f t="shared" si="2"/>
        <v>0.8248947655537489</v>
      </c>
    </row>
    <row r="109" spans="1:4" ht="15.75">
      <c r="A109" s="63">
        <v>1983</v>
      </c>
      <c r="B109" s="64">
        <v>9.6</v>
      </c>
      <c r="C109" s="64">
        <v>3.954272525649575</v>
      </c>
      <c r="D109" s="24">
        <f t="shared" si="2"/>
        <v>0.42303756994918773</v>
      </c>
    </row>
    <row r="110" spans="1:4" ht="15.75">
      <c r="A110" s="63">
        <v>1984</v>
      </c>
      <c r="B110" s="64">
        <v>7.508333333333334</v>
      </c>
      <c r="C110" s="64">
        <v>3.755290362866855</v>
      </c>
      <c r="D110" s="24">
        <f t="shared" si="2"/>
        <v>0.2345861177309073</v>
      </c>
    </row>
    <row r="111" spans="1:4" ht="15.75">
      <c r="A111" s="63">
        <v>1985</v>
      </c>
      <c r="B111" s="64">
        <v>7.191666666666666</v>
      </c>
      <c r="C111" s="64">
        <v>3.027567413945868</v>
      </c>
      <c r="D111" s="24">
        <f t="shared" si="2"/>
        <v>0.07802649400432483</v>
      </c>
    </row>
    <row r="112" spans="1:4" ht="15.75">
      <c r="A112" s="63">
        <v>1986</v>
      </c>
      <c r="B112" s="64">
        <v>7</v>
      </c>
      <c r="C112" s="64">
        <v>2.211657039008242</v>
      </c>
      <c r="D112" s="24">
        <f aca="true" t="shared" si="3" ref="D112:D138">(((B112-AVERAGE(B$16:B$138))/AVERAGE(B$16:B$138))+((C112-AVERAGE(C$16:C$138))/AVERAGE(C$16:C$138)))/2</f>
        <v>-0.08563839831819767</v>
      </c>
    </row>
    <row r="113" spans="1:4" ht="15.75">
      <c r="A113" s="63">
        <v>1987</v>
      </c>
      <c r="B113" s="64">
        <v>6.175000000000001</v>
      </c>
      <c r="C113" s="64">
        <v>2.9020018732834894</v>
      </c>
      <c r="D113" s="24">
        <f t="shared" si="3"/>
        <v>-0.018866056290363503</v>
      </c>
    </row>
    <row r="114" spans="1:4" ht="15.75">
      <c r="A114" s="63">
        <v>1988</v>
      </c>
      <c r="B114" s="64">
        <v>5.491666666666666</v>
      </c>
      <c r="C114" s="64">
        <v>3.4357210077292213</v>
      </c>
      <c r="D114" s="24">
        <f t="shared" si="3"/>
        <v>0.02945126325631356</v>
      </c>
    </row>
    <row r="115" spans="1:4" ht="15.75">
      <c r="A115" s="63">
        <v>1989</v>
      </c>
      <c r="B115" s="64">
        <v>5.258333333333333</v>
      </c>
      <c r="C115" s="64">
        <v>3.775020135429394</v>
      </c>
      <c r="D115" s="24">
        <f t="shared" si="3"/>
        <v>0.07477366198958306</v>
      </c>
    </row>
    <row r="116" spans="1:4" ht="15.75">
      <c r="A116" s="63">
        <v>1990</v>
      </c>
      <c r="B116" s="64">
        <v>5.616666666666666</v>
      </c>
      <c r="C116" s="64">
        <v>3.8590338761372327</v>
      </c>
      <c r="D116" s="24">
        <f t="shared" si="3"/>
        <v>0.11622086265993486</v>
      </c>
    </row>
    <row r="117" spans="1:4" ht="15.75">
      <c r="A117" s="63">
        <v>1991</v>
      </c>
      <c r="B117" s="64">
        <v>6.849999999999999</v>
      </c>
      <c r="C117" s="64">
        <v>3.5454319005839827</v>
      </c>
      <c r="D117" s="24">
        <f t="shared" si="3"/>
        <v>0.14825170336557972</v>
      </c>
    </row>
    <row r="118" spans="1:4" ht="15.75">
      <c r="A118" s="63">
        <v>1992</v>
      </c>
      <c r="B118" s="64">
        <v>7.491666666666667</v>
      </c>
      <c r="C118" s="64">
        <v>2.3708970383834074</v>
      </c>
      <c r="D118" s="24">
        <f t="shared" si="3"/>
        <v>-0.020700093215661394</v>
      </c>
    </row>
    <row r="119" spans="1:4" ht="15.75">
      <c r="A119" s="63">
        <v>1993</v>
      </c>
      <c r="B119" s="64">
        <v>6.908333333333332</v>
      </c>
      <c r="C119" s="64">
        <v>2.208934959137324</v>
      </c>
      <c r="D119" s="24">
        <f t="shared" si="3"/>
        <v>-0.09279637651192872</v>
      </c>
    </row>
    <row r="120" spans="1:4" ht="15.75">
      <c r="A120" s="63">
        <v>1994</v>
      </c>
      <c r="B120" s="64">
        <v>6.1000000000000005</v>
      </c>
      <c r="C120" s="64">
        <v>2.1075488568143967</v>
      </c>
      <c r="D120" s="24">
        <f t="shared" si="3"/>
        <v>-0.17011858633740598</v>
      </c>
    </row>
    <row r="121" spans="1:4" ht="15.75">
      <c r="A121" s="63">
        <v>1995</v>
      </c>
      <c r="B121" s="64">
        <v>5.591666666666668</v>
      </c>
      <c r="C121" s="64">
        <v>2.08406304728546</v>
      </c>
      <c r="D121" s="24">
        <f t="shared" si="3"/>
        <v>-0.21135275027327005</v>
      </c>
    </row>
    <row r="122" spans="1:4" ht="15.75">
      <c r="A122" s="63">
        <v>1996</v>
      </c>
      <c r="B122" s="64">
        <v>5.408333333333334</v>
      </c>
      <c r="C122" s="64">
        <v>1.9030463446315364</v>
      </c>
      <c r="D122" s="24">
        <f t="shared" si="3"/>
        <v>-0.25789126737061147</v>
      </c>
    </row>
    <row r="123" spans="1:4" ht="15.75">
      <c r="A123" s="63">
        <v>1997</v>
      </c>
      <c r="B123" s="64">
        <v>4.941666666666666</v>
      </c>
      <c r="C123" s="64">
        <v>1.7664955086039924</v>
      </c>
      <c r="D123" s="24">
        <f t="shared" si="3"/>
        <v>-0.31684953796062076</v>
      </c>
    </row>
    <row r="124" spans="1:4" ht="15.75">
      <c r="A124" s="63">
        <v>1998</v>
      </c>
      <c r="B124" s="64">
        <v>4.5</v>
      </c>
      <c r="C124" s="64">
        <v>1.1296497613083176</v>
      </c>
      <c r="D124" s="24">
        <f t="shared" si="3"/>
        <v>-0.4658102426809606</v>
      </c>
    </row>
    <row r="125" spans="1:4" ht="15.75">
      <c r="A125" s="63">
        <v>1999</v>
      </c>
      <c r="B125" s="64">
        <v>4.216666666666668</v>
      </c>
      <c r="C125" s="64">
        <v>1.4699009160590712</v>
      </c>
      <c r="D125" s="24">
        <f t="shared" si="3"/>
        <v>-0.423944973893982</v>
      </c>
    </row>
    <row r="126" spans="1:4" ht="15.75">
      <c r="A126" s="63">
        <v>2000</v>
      </c>
      <c r="B126" s="64">
        <v>3.9666666666666663</v>
      </c>
      <c r="C126" s="64">
        <v>2.166002625457728</v>
      </c>
      <c r="D126" s="24">
        <f t="shared" si="3"/>
        <v>-0.3143497601675923</v>
      </c>
    </row>
    <row r="127" spans="1:4" ht="15.75">
      <c r="A127" s="63">
        <v>2001</v>
      </c>
      <c r="B127" s="64">
        <v>4.741666666666666</v>
      </c>
      <c r="C127" s="64">
        <v>2.258715327479915</v>
      </c>
      <c r="D127" s="24">
        <f t="shared" si="3"/>
        <v>-0.24104060226690385</v>
      </c>
    </row>
    <row r="128" spans="1:4" ht="15.75">
      <c r="A128" s="63">
        <v>2002</v>
      </c>
      <c r="B128" s="64">
        <v>5.783333333333334</v>
      </c>
      <c r="C128" s="64">
        <v>1.6191431437168582</v>
      </c>
      <c r="D128" s="24">
        <f t="shared" si="3"/>
        <v>-0.282756683199148</v>
      </c>
    </row>
    <row r="129" spans="1:4" ht="15.75">
      <c r="A129" s="63">
        <v>2003</v>
      </c>
      <c r="B129" s="64">
        <v>5.991666666666667</v>
      </c>
      <c r="C129" s="64">
        <v>2.1031281183565524</v>
      </c>
      <c r="D129" s="24">
        <f t="shared" si="3"/>
        <v>-0.17879893475355435</v>
      </c>
    </row>
    <row r="130" spans="1:4" ht="15.75">
      <c r="A130" s="63">
        <v>2004</v>
      </c>
      <c r="B130" s="64">
        <v>5.541666666666667</v>
      </c>
      <c r="C130" s="64">
        <v>2.8161682689754035</v>
      </c>
      <c r="D130" s="24">
        <f t="shared" si="3"/>
        <v>-0.08062245084294181</v>
      </c>
    </row>
    <row r="131" spans="1:4" ht="15.75">
      <c r="A131" s="63">
        <v>2005</v>
      </c>
      <c r="B131" s="64">
        <v>5.083333333333333</v>
      </c>
      <c r="C131" s="64">
        <v>3.320728204492384</v>
      </c>
      <c r="D131" s="24">
        <f t="shared" si="3"/>
        <v>-0.021313331473641034</v>
      </c>
    </row>
    <row r="132" spans="1:4" ht="15.75">
      <c r="A132" s="63">
        <v>2006</v>
      </c>
      <c r="B132" s="64">
        <v>4.608333333333333</v>
      </c>
      <c r="C132" s="64">
        <v>3.230999999999994</v>
      </c>
      <c r="D132" s="24">
        <f t="shared" si="3"/>
        <v>-0.07228362499675982</v>
      </c>
    </row>
    <row r="133" spans="1:4" ht="15.75">
      <c r="A133" s="63">
        <v>2007</v>
      </c>
      <c r="B133" s="64">
        <v>4.616666666666667</v>
      </c>
      <c r="C133" s="64">
        <v>2.902228981604372</v>
      </c>
      <c r="D133" s="24">
        <f t="shared" si="3"/>
        <v>-0.13201715898261043</v>
      </c>
    </row>
    <row r="134" spans="1:4" ht="15.75">
      <c r="A134" s="63">
        <v>2008</v>
      </c>
      <c r="B134" s="64">
        <v>5.8</v>
      </c>
      <c r="C134" s="64">
        <v>2.216950492812552</v>
      </c>
      <c r="D134" s="24">
        <f t="shared" si="3"/>
        <v>-0.17183139523677737</v>
      </c>
    </row>
    <row r="135" spans="1:4" ht="15.75">
      <c r="A135" s="63">
        <v>2009</v>
      </c>
      <c r="B135" s="64">
        <v>9.283333333333333</v>
      </c>
      <c r="C135" s="64">
        <v>0.8721519220496977</v>
      </c>
      <c r="D135" s="24">
        <f t="shared" si="3"/>
        <v>-0.1656210602893374</v>
      </c>
    </row>
    <row r="136" spans="1:4" ht="15.75">
      <c r="A136" s="63">
        <v>2010</v>
      </c>
      <c r="B136" s="64">
        <v>9.625</v>
      </c>
      <c r="C136" s="64">
        <v>1.3366323074254294</v>
      </c>
      <c r="D136" s="24">
        <f t="shared" si="3"/>
        <v>-0.05555801528296861</v>
      </c>
    </row>
    <row r="137" spans="1:4" ht="15.75">
      <c r="A137" s="63">
        <v>2011</v>
      </c>
      <c r="B137" s="64">
        <v>8.924999999999999</v>
      </c>
      <c r="C137" s="64">
        <v>2.131665960916454</v>
      </c>
      <c r="D137" s="24">
        <f t="shared" si="3"/>
        <v>0.039507340923738796</v>
      </c>
    </row>
    <row r="138" spans="1:4" ht="15.75">
      <c r="A138" s="63">
        <v>2012</v>
      </c>
      <c r="B138" s="64">
        <v>8.075</v>
      </c>
      <c r="C138" s="64">
        <v>1.78371368837058</v>
      </c>
      <c r="D138" s="24">
        <f t="shared" si="3"/>
        <v>-0.08609332664246769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3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00390625" defaultRowHeight="12.75"/>
  <sheetData>
    <row r="2" spans="1:4" ht="15.75">
      <c r="A2" s="20" t="s">
        <v>70</v>
      </c>
      <c r="B2" s="62" t="s">
        <v>95</v>
      </c>
      <c r="C2" s="62" t="s">
        <v>96</v>
      </c>
      <c r="D2" s="62" t="s">
        <v>97</v>
      </c>
    </row>
    <row r="3" spans="1:4" ht="63.75">
      <c r="A3" s="21" t="s">
        <v>58</v>
      </c>
      <c r="B3" s="65" t="s">
        <v>113</v>
      </c>
      <c r="C3" s="65" t="s">
        <v>112</v>
      </c>
      <c r="D3" s="65" t="s">
        <v>99</v>
      </c>
    </row>
    <row r="4" spans="1:4" ht="38.25">
      <c r="A4" s="21" t="s">
        <v>11</v>
      </c>
      <c r="B4" s="66" t="s">
        <v>114</v>
      </c>
      <c r="C4" s="66" t="s">
        <v>115</v>
      </c>
      <c r="D4" s="66"/>
    </row>
    <row r="5" spans="1:4" ht="15">
      <c r="A5" s="63">
        <v>1880</v>
      </c>
      <c r="B5" s="67">
        <v>5.2</v>
      </c>
      <c r="C5" s="67">
        <v>0</v>
      </c>
      <c r="D5" s="24">
        <f aca="true" t="shared" si="0" ref="D5:D22">(((B5-AVERAGE(B$5:B$137))/AVERAGE(B$5:B$137))+((C5-AVERAGE(C$5:C$137))/AVERAGE(C$5:C$137)))/2</f>
        <v>-0.5143258426966294</v>
      </c>
    </row>
    <row r="6" spans="1:4" ht="15">
      <c r="A6" s="63">
        <v>1881</v>
      </c>
      <c r="B6" s="67">
        <v>3.5</v>
      </c>
      <c r="C6" s="67">
        <v>0</v>
      </c>
      <c r="D6" s="24">
        <f t="shared" si="0"/>
        <v>-0.6731039325842698</v>
      </c>
    </row>
    <row r="7" spans="1:4" ht="15">
      <c r="A7" s="63">
        <v>1882</v>
      </c>
      <c r="B7" s="67">
        <v>2.3</v>
      </c>
      <c r="C7" s="67">
        <v>1.0000000000000009</v>
      </c>
      <c r="D7" s="24">
        <f t="shared" si="0"/>
        <v>-0.647548845944083</v>
      </c>
    </row>
    <row r="8" spans="1:4" ht="15">
      <c r="A8" s="63">
        <v>1883</v>
      </c>
      <c r="B8" s="67">
        <v>2.6</v>
      </c>
      <c r="C8" s="67">
        <v>-2.970297029702973</v>
      </c>
      <c r="D8" s="24">
        <f t="shared" si="0"/>
        <v>-1.165976005483701</v>
      </c>
    </row>
    <row r="9" spans="1:4" ht="15">
      <c r="A9" s="63">
        <v>1884</v>
      </c>
      <c r="B9" s="67">
        <v>8.1</v>
      </c>
      <c r="C9" s="67">
        <v>-2.040816326530614</v>
      </c>
      <c r="D9" s="24">
        <f t="shared" si="0"/>
        <v>-0.5243542813798818</v>
      </c>
    </row>
    <row r="10" spans="1:4" ht="15">
      <c r="A10" s="63">
        <v>1885</v>
      </c>
      <c r="B10" s="67">
        <v>9.3</v>
      </c>
      <c r="C10" s="67">
        <v>-1.0416666666666676</v>
      </c>
      <c r="D10" s="24">
        <f t="shared" si="0"/>
        <v>-0.27475892686068176</v>
      </c>
    </row>
    <row r="11" spans="1:4" ht="15">
      <c r="A11" s="63">
        <v>1886</v>
      </c>
      <c r="B11" s="67">
        <v>10.2</v>
      </c>
      <c r="C11" s="67">
        <v>0</v>
      </c>
      <c r="D11" s="24">
        <f t="shared" si="0"/>
        <v>-0.04733146067415772</v>
      </c>
    </row>
    <row r="12" spans="1:4" ht="15">
      <c r="A12" s="63">
        <v>1887</v>
      </c>
      <c r="B12" s="67">
        <v>7.6</v>
      </c>
      <c r="C12" s="67">
        <v>0</v>
      </c>
      <c r="D12" s="24">
        <f t="shared" si="0"/>
        <v>-0.29016853932584297</v>
      </c>
    </row>
    <row r="13" spans="1:4" ht="15">
      <c r="A13" s="63">
        <v>1888</v>
      </c>
      <c r="B13" s="67">
        <v>4.9</v>
      </c>
      <c r="C13" s="67">
        <v>1.0526315789473695</v>
      </c>
      <c r="D13" s="24">
        <f t="shared" si="0"/>
        <v>-0.39746788632789337</v>
      </c>
    </row>
    <row r="14" spans="1:4" ht="15">
      <c r="A14" s="63">
        <v>1889</v>
      </c>
      <c r="B14" s="67">
        <v>2.1</v>
      </c>
      <c r="C14" s="67">
        <v>2.0833333333333353</v>
      </c>
      <c r="D14" s="24">
        <f t="shared" si="0"/>
        <v>-0.5171254047056033</v>
      </c>
    </row>
    <row r="15" spans="1:4" ht="15">
      <c r="A15" s="63">
        <v>1890</v>
      </c>
      <c r="B15" s="64">
        <v>2.1</v>
      </c>
      <c r="C15" s="64">
        <v>2.040816326530614</v>
      </c>
      <c r="D15" s="24">
        <f t="shared" si="0"/>
        <v>-0.5229771792942759</v>
      </c>
    </row>
    <row r="16" spans="1:4" ht="15">
      <c r="A16" s="63">
        <v>1891</v>
      </c>
      <c r="B16" s="64">
        <v>3.5</v>
      </c>
      <c r="C16" s="64">
        <v>-2.0000000000000018</v>
      </c>
      <c r="D16" s="24">
        <f t="shared" si="0"/>
        <v>-0.94837140923543</v>
      </c>
    </row>
    <row r="17" spans="1:4" ht="15">
      <c r="A17" s="63">
        <v>1892</v>
      </c>
      <c r="B17" s="64">
        <v>6.3</v>
      </c>
      <c r="C17" s="64">
        <v>-1.020408163265307</v>
      </c>
      <c r="D17" s="24">
        <f t="shared" si="0"/>
        <v>-0.5520296687798286</v>
      </c>
    </row>
    <row r="18" spans="1:4" ht="15">
      <c r="A18" s="63">
        <v>1893</v>
      </c>
      <c r="B18" s="64">
        <v>7.5</v>
      </c>
      <c r="C18" s="64">
        <v>1.0309278350515474</v>
      </c>
      <c r="D18" s="24">
        <f t="shared" si="0"/>
        <v>-0.15761797508425102</v>
      </c>
    </row>
    <row r="19" spans="1:4" ht="15">
      <c r="A19" s="63">
        <v>1894</v>
      </c>
      <c r="B19" s="64">
        <v>6.9</v>
      </c>
      <c r="C19" s="64">
        <v>0</v>
      </c>
      <c r="D19" s="24">
        <f t="shared" si="0"/>
        <v>-0.355547752808989</v>
      </c>
    </row>
    <row r="20" spans="1:4" ht="15">
      <c r="A20" s="63">
        <v>1895</v>
      </c>
      <c r="B20" s="64">
        <v>5.8</v>
      </c>
      <c r="C20" s="64">
        <v>0</v>
      </c>
      <c r="D20" s="24">
        <f t="shared" si="0"/>
        <v>-0.4582865168539328</v>
      </c>
    </row>
    <row r="21" spans="1:4" ht="15">
      <c r="A21" s="63">
        <v>1896</v>
      </c>
      <c r="B21" s="64">
        <v>3.3</v>
      </c>
      <c r="C21" s="64">
        <v>-1.020408163265307</v>
      </c>
      <c r="D21" s="24">
        <f t="shared" si="0"/>
        <v>-0.8322262979933116</v>
      </c>
    </row>
    <row r="22" spans="1:4" ht="15">
      <c r="A22" s="63">
        <v>1897</v>
      </c>
      <c r="B22" s="64">
        <v>3.3</v>
      </c>
      <c r="C22" s="64">
        <v>1.0309278350515474</v>
      </c>
      <c r="D22" s="24">
        <f t="shared" si="0"/>
        <v>-0.5498932559831273</v>
      </c>
    </row>
    <row r="23" spans="1:4" ht="15">
      <c r="A23" s="63">
        <v>1898</v>
      </c>
      <c r="B23" s="64">
        <v>2.8</v>
      </c>
      <c r="C23" s="64">
        <v>1.020408163265307</v>
      </c>
      <c r="D23" s="24">
        <f>(((B23-AVERAGE(B$5:B$137))/AVERAGE(B$5:B$137))+((C23-AVERAGE(C$5:C$137))/AVERAGE(C$5:C$137)))/2</f>
        <v>-0.5980405559392729</v>
      </c>
    </row>
    <row r="24" spans="1:4" ht="15">
      <c r="A24" s="63">
        <v>1899</v>
      </c>
      <c r="B24" s="64">
        <v>2</v>
      </c>
      <c r="C24" s="64">
        <v>3.030303030303033</v>
      </c>
      <c r="D24" s="24">
        <f aca="true" t="shared" si="1" ref="D24:D87">(((B24-AVERAGE(B$5:B$137))/AVERAGE(B$5:B$137))+((C24-AVERAGE(C$5:C$137))/AVERAGE(C$5:C$137)))/2</f>
        <v>-0.39613031287107164</v>
      </c>
    </row>
    <row r="25" spans="1:4" ht="15">
      <c r="A25" s="63">
        <v>1900</v>
      </c>
      <c r="B25" s="64">
        <v>2.5</v>
      </c>
      <c r="C25" s="64">
        <v>4.901960784313729</v>
      </c>
      <c r="D25" s="24">
        <f t="shared" si="1"/>
        <v>-0.09182762111827356</v>
      </c>
    </row>
    <row r="26" spans="1:4" ht="15">
      <c r="A26" s="63">
        <v>1901</v>
      </c>
      <c r="B26" s="64">
        <v>3.3</v>
      </c>
      <c r="C26" s="64">
        <v>-1.8691588785046744</v>
      </c>
      <c r="D26" s="24">
        <f t="shared" si="1"/>
        <v>-0.9490430318382155</v>
      </c>
    </row>
    <row r="27" spans="1:4" ht="15">
      <c r="A27" s="63">
        <v>1902</v>
      </c>
      <c r="B27" s="64">
        <v>4</v>
      </c>
      <c r="C27" s="64">
        <v>-0.9523809523809532</v>
      </c>
      <c r="D27" s="24">
        <f t="shared" si="1"/>
        <v>-0.7574842451682894</v>
      </c>
    </row>
    <row r="28" spans="1:4" ht="15">
      <c r="A28" s="63">
        <v>1903</v>
      </c>
      <c r="B28" s="64">
        <v>4.7</v>
      </c>
      <c r="C28" s="64">
        <v>-0.9615384615384623</v>
      </c>
      <c r="D28" s="24">
        <f t="shared" si="1"/>
        <v>-0.693365413904242</v>
      </c>
    </row>
    <row r="29" spans="1:4" ht="15">
      <c r="A29" s="63">
        <v>1904</v>
      </c>
      <c r="B29" s="64">
        <v>6</v>
      </c>
      <c r="C29" s="64">
        <v>-0.9708737864077678</v>
      </c>
      <c r="D29" s="24">
        <f t="shared" si="1"/>
        <v>-0.5732317302386457</v>
      </c>
    </row>
    <row r="30" spans="1:4" ht="15">
      <c r="A30" s="63">
        <v>1905</v>
      </c>
      <c r="B30" s="64">
        <v>5</v>
      </c>
      <c r="C30" s="64">
        <v>0.980392156862746</v>
      </c>
      <c r="D30" s="24">
        <f t="shared" si="1"/>
        <v>-0.39807058040343013</v>
      </c>
    </row>
    <row r="31" spans="1:4" ht="15">
      <c r="A31" s="63">
        <v>1906</v>
      </c>
      <c r="B31" s="64">
        <v>3.6</v>
      </c>
      <c r="C31" s="64">
        <v>1.9417475728155356</v>
      </c>
      <c r="D31" s="24">
        <f t="shared" si="1"/>
        <v>-0.3965140676125969</v>
      </c>
    </row>
    <row r="32" spans="1:4" ht="15">
      <c r="A32" s="63">
        <v>1907</v>
      </c>
      <c r="B32" s="64">
        <v>3.7</v>
      </c>
      <c r="C32" s="64">
        <v>1.9047619047619064</v>
      </c>
      <c r="D32" s="24">
        <f t="shared" si="1"/>
        <v>-0.39226465573083735</v>
      </c>
    </row>
    <row r="33" spans="1:4" ht="15">
      <c r="A33" s="63">
        <v>1908</v>
      </c>
      <c r="B33" s="64">
        <v>7.8</v>
      </c>
      <c r="C33" s="64">
        <v>-0.9345794392523372</v>
      </c>
      <c r="D33" s="24">
        <f t="shared" si="1"/>
        <v>-0.4001184260314676</v>
      </c>
    </row>
    <row r="34" spans="1:4" ht="15">
      <c r="A34" s="63">
        <v>1909</v>
      </c>
      <c r="B34" s="64">
        <v>7.7</v>
      </c>
      <c r="C34" s="64">
        <v>-0.9433962264150951</v>
      </c>
      <c r="D34" s="24">
        <f t="shared" si="1"/>
        <v>-0.41067180104914824</v>
      </c>
    </row>
    <row r="35" spans="1:4" ht="15">
      <c r="A35" s="63">
        <v>1910</v>
      </c>
      <c r="B35" s="64">
        <v>4.7</v>
      </c>
      <c r="C35" s="64">
        <v>1.9047619047619064</v>
      </c>
      <c r="D35" s="24">
        <f t="shared" si="1"/>
        <v>-0.29886577932634306</v>
      </c>
    </row>
    <row r="36" spans="1:4" ht="15">
      <c r="A36" s="63">
        <v>1911</v>
      </c>
      <c r="B36" s="64">
        <v>3</v>
      </c>
      <c r="C36" s="64">
        <v>0.9345794392523372</v>
      </c>
      <c r="D36" s="24">
        <f t="shared" si="1"/>
        <v>-0.5911737087999935</v>
      </c>
    </row>
    <row r="37" spans="1:4" ht="15">
      <c r="A37" s="63">
        <v>1912</v>
      </c>
      <c r="B37" s="64">
        <v>3.3</v>
      </c>
      <c r="C37" s="64">
        <v>2.77777777777778</v>
      </c>
      <c r="D37" s="24">
        <f t="shared" si="1"/>
        <v>-0.3094677680718907</v>
      </c>
    </row>
    <row r="38" spans="1:4" ht="15">
      <c r="A38" s="63">
        <v>1913</v>
      </c>
      <c r="B38" s="64">
        <v>2.1</v>
      </c>
      <c r="C38" s="64">
        <v>0</v>
      </c>
      <c r="D38" s="24">
        <f t="shared" si="1"/>
        <v>-0.8038623595505618</v>
      </c>
    </row>
    <row r="39" spans="1:4" ht="15">
      <c r="A39" s="63">
        <v>1914</v>
      </c>
      <c r="B39" s="64">
        <v>3.3</v>
      </c>
      <c r="C39" s="64">
        <v>-0.9009009009009016</v>
      </c>
      <c r="D39" s="24">
        <f t="shared" si="1"/>
        <v>-0.8157780667170426</v>
      </c>
    </row>
    <row r="40" spans="1:4" ht="15">
      <c r="A40" s="63">
        <v>1915</v>
      </c>
      <c r="B40" s="64">
        <v>1.1</v>
      </c>
      <c r="C40" s="64">
        <v>13.636363636363628</v>
      </c>
      <c r="D40" s="24">
        <f t="shared" si="1"/>
        <v>0.9795624684846695</v>
      </c>
    </row>
    <row r="41" spans="1:4" ht="15">
      <c r="A41" s="63">
        <v>1916</v>
      </c>
      <c r="B41" s="64">
        <v>0.4</v>
      </c>
      <c r="C41" s="64">
        <v>15.999999999999998</v>
      </c>
      <c r="D41" s="24">
        <f t="shared" si="1"/>
        <v>1.2394993637710772</v>
      </c>
    </row>
    <row r="42" spans="1:4" ht="15">
      <c r="A42" s="63">
        <v>1917</v>
      </c>
      <c r="B42" s="64">
        <v>0.6</v>
      </c>
      <c r="C42" s="64">
        <v>24.82758620689656</v>
      </c>
      <c r="D42" s="24">
        <f t="shared" si="1"/>
        <v>2.473152829098476</v>
      </c>
    </row>
    <row r="43" spans="1:4" ht="15">
      <c r="A43" s="63">
        <v>1918</v>
      </c>
      <c r="B43" s="64">
        <v>0.8</v>
      </c>
      <c r="C43" s="64">
        <v>17.127071823204425</v>
      </c>
      <c r="D43" s="24">
        <f t="shared" si="1"/>
        <v>1.431982022721927</v>
      </c>
    </row>
    <row r="44" spans="1:4" ht="15">
      <c r="A44" s="63">
        <v>1919</v>
      </c>
      <c r="B44" s="64">
        <v>3.4</v>
      </c>
      <c r="C44" s="64">
        <v>16.98113207547169</v>
      </c>
      <c r="D44" s="24">
        <f t="shared" si="1"/>
        <v>1.6547328683228644</v>
      </c>
    </row>
    <row r="45" spans="1:4" ht="15">
      <c r="A45" s="63">
        <v>1920</v>
      </c>
      <c r="B45" s="64">
        <v>2</v>
      </c>
      <c r="C45" s="64">
        <v>20.564516129032267</v>
      </c>
      <c r="D45" s="24">
        <f t="shared" si="1"/>
        <v>2.017168984504384</v>
      </c>
    </row>
    <row r="46" spans="1:4" ht="15">
      <c r="A46" s="63">
        <v>1921</v>
      </c>
      <c r="B46" s="64">
        <v>11.3</v>
      </c>
      <c r="C46" s="64">
        <v>-9.03010033444816</v>
      </c>
      <c r="D46" s="24">
        <f t="shared" si="1"/>
        <v>-1.187439163114384</v>
      </c>
    </row>
    <row r="47" spans="1:4" ht="15">
      <c r="A47" s="63">
        <v>1922</v>
      </c>
      <c r="B47" s="64">
        <v>9.8</v>
      </c>
      <c r="C47" s="64">
        <v>-13.60294117647059</v>
      </c>
      <c r="D47" s="24">
        <f t="shared" si="1"/>
        <v>-1.9569146575765657</v>
      </c>
    </row>
    <row r="48" spans="1:4" ht="15">
      <c r="A48" s="63">
        <v>1923</v>
      </c>
      <c r="B48" s="64">
        <v>8.1</v>
      </c>
      <c r="C48" s="64">
        <v>-7.659574468085113</v>
      </c>
      <c r="D48" s="24">
        <f t="shared" si="1"/>
        <v>-1.2976849691493155</v>
      </c>
    </row>
    <row r="49" spans="1:4" ht="15">
      <c r="A49" s="63">
        <v>1924</v>
      </c>
      <c r="B49" s="64">
        <v>7.2</v>
      </c>
      <c r="C49" s="64">
        <v>-1.8433179723502322</v>
      </c>
      <c r="D49" s="24">
        <f t="shared" si="1"/>
        <v>-0.5812308333449313</v>
      </c>
    </row>
    <row r="50" spans="1:4" ht="15">
      <c r="A50" s="63">
        <v>1925</v>
      </c>
      <c r="B50" s="64">
        <v>7.9</v>
      </c>
      <c r="C50" s="64">
        <v>0</v>
      </c>
      <c r="D50" s="24">
        <f t="shared" si="1"/>
        <v>-0.2621488764044946</v>
      </c>
    </row>
    <row r="51" spans="1:4" ht="15">
      <c r="A51" s="63">
        <v>1926</v>
      </c>
      <c r="B51" s="64">
        <v>8.8</v>
      </c>
      <c r="C51" s="64">
        <v>-0.4694835680751074</v>
      </c>
      <c r="D51" s="24">
        <f t="shared" si="1"/>
        <v>-0.2427066661970586</v>
      </c>
    </row>
    <row r="52" spans="1:4" ht="15">
      <c r="A52" s="63">
        <v>1927</v>
      </c>
      <c r="B52" s="64">
        <v>6.8</v>
      </c>
      <c r="C52" s="64">
        <v>-1.8867924528301903</v>
      </c>
      <c r="D52" s="24">
        <f t="shared" si="1"/>
        <v>-0.624573939176948</v>
      </c>
    </row>
    <row r="53" spans="1:4" ht="15">
      <c r="A53" s="63">
        <v>1928</v>
      </c>
      <c r="B53" s="64">
        <v>7.5</v>
      </c>
      <c r="C53" s="64">
        <v>-0.9615384615384623</v>
      </c>
      <c r="D53" s="24">
        <f t="shared" si="1"/>
        <v>-0.4318485599716578</v>
      </c>
    </row>
    <row r="54" spans="1:4" ht="15">
      <c r="A54" s="63">
        <v>1929</v>
      </c>
      <c r="B54" s="64">
        <v>7.3</v>
      </c>
      <c r="C54" s="64">
        <v>-0.9708737864077678</v>
      </c>
      <c r="D54" s="24">
        <f t="shared" si="1"/>
        <v>-0.45181319091280303</v>
      </c>
    </row>
    <row r="55" spans="1:4" ht="15">
      <c r="A55" s="63">
        <v>1930</v>
      </c>
      <c r="B55" s="64">
        <v>11.2</v>
      </c>
      <c r="C55" s="64">
        <v>-0.4901960784313838</v>
      </c>
      <c r="D55" s="24">
        <f t="shared" si="1"/>
        <v>-0.021400103056713804</v>
      </c>
    </row>
    <row r="56" spans="1:4" ht="15">
      <c r="A56" s="63">
        <v>1931</v>
      </c>
      <c r="B56" s="64">
        <v>15.1</v>
      </c>
      <c r="C56" s="64">
        <v>-1.9704433497536855</v>
      </c>
      <c r="D56" s="24">
        <f t="shared" si="1"/>
        <v>0.1391235493224866</v>
      </c>
    </row>
    <row r="57" spans="1:4" ht="15">
      <c r="A57" s="63">
        <v>1932</v>
      </c>
      <c r="B57" s="64">
        <v>15.6</v>
      </c>
      <c r="C57" s="64">
        <v>-2.5125628140703538</v>
      </c>
      <c r="D57" s="24">
        <f t="shared" si="1"/>
        <v>0.11120905903176992</v>
      </c>
    </row>
    <row r="58" spans="1:4" ht="15">
      <c r="A58" s="63">
        <v>1933</v>
      </c>
      <c r="B58" s="64">
        <v>14.1</v>
      </c>
      <c r="C58" s="64">
        <v>-1.0309278350515474</v>
      </c>
      <c r="D58" s="24">
        <f t="shared" si="1"/>
        <v>0.1750337054213289</v>
      </c>
    </row>
    <row r="59" spans="1:4" ht="15">
      <c r="A59" s="63">
        <v>1934</v>
      </c>
      <c r="B59" s="64">
        <v>11.9</v>
      </c>
      <c r="C59" s="64">
        <v>-1.0416666666666676</v>
      </c>
      <c r="D59" s="24">
        <f t="shared" si="1"/>
        <v>-0.03192184820899646</v>
      </c>
    </row>
    <row r="60" spans="1:4" ht="15">
      <c r="A60" s="63">
        <v>1935</v>
      </c>
      <c r="B60" s="64">
        <v>11</v>
      </c>
      <c r="C60" s="64">
        <v>1.0526315789473695</v>
      </c>
      <c r="D60" s="24">
        <f t="shared" si="1"/>
        <v>0.17226525973952217</v>
      </c>
    </row>
    <row r="61" spans="1:4" ht="15">
      <c r="A61" s="63">
        <v>1936</v>
      </c>
      <c r="B61" s="64">
        <v>9.4</v>
      </c>
      <c r="C61" s="64">
        <v>0.5208333333333338</v>
      </c>
      <c r="D61" s="24">
        <f t="shared" si="1"/>
        <v>-0.050366323086513454</v>
      </c>
    </row>
    <row r="62" spans="1:4" ht="15">
      <c r="A62" s="63">
        <v>1937</v>
      </c>
      <c r="B62" s="64">
        <v>7.8</v>
      </c>
      <c r="C62" s="64">
        <v>3.6269430051813503</v>
      </c>
      <c r="D62" s="24">
        <f t="shared" si="1"/>
        <v>0.2277009604519785</v>
      </c>
    </row>
    <row r="63" spans="1:4" ht="15">
      <c r="A63" s="63">
        <v>1938</v>
      </c>
      <c r="B63" s="64">
        <v>9.3</v>
      </c>
      <c r="C63" s="64">
        <v>2.0000000000000018</v>
      </c>
      <c r="D63" s="24">
        <f t="shared" si="1"/>
        <v>0.14387702721295767</v>
      </c>
    </row>
    <row r="64" spans="1:4" ht="15">
      <c r="A64" s="63">
        <v>1939</v>
      </c>
      <c r="B64" s="64">
        <v>5.8</v>
      </c>
      <c r="C64" s="64">
        <v>3.4313725490195996</v>
      </c>
      <c r="D64" s="24">
        <f t="shared" si="1"/>
        <v>0.013986114655409092</v>
      </c>
    </row>
    <row r="65" spans="1:4" ht="15">
      <c r="A65" s="63">
        <v>1940</v>
      </c>
      <c r="B65" s="64">
        <v>3.3</v>
      </c>
      <c r="C65" s="64">
        <v>9.952606635071088</v>
      </c>
      <c r="D65" s="24">
        <f t="shared" si="1"/>
        <v>0.6780307494036365</v>
      </c>
    </row>
    <row r="66" spans="1:4" ht="15">
      <c r="A66" s="63">
        <v>1941</v>
      </c>
      <c r="B66" s="64">
        <v>1.2</v>
      </c>
      <c r="C66" s="64">
        <v>11.20689655172415</v>
      </c>
      <c r="D66" s="24">
        <f t="shared" si="1"/>
        <v>0.6545257191272392</v>
      </c>
    </row>
    <row r="67" spans="1:4" ht="15">
      <c r="A67" s="63">
        <v>1942</v>
      </c>
      <c r="B67" s="64">
        <v>0.5</v>
      </c>
      <c r="C67" s="64">
        <v>7.364341085271316</v>
      </c>
      <c r="D67" s="24">
        <f t="shared" si="1"/>
        <v>0.06028123207279701</v>
      </c>
    </row>
    <row r="68" spans="1:4" ht="15">
      <c r="A68" s="63">
        <v>1943</v>
      </c>
      <c r="B68" s="64">
        <v>0.4</v>
      </c>
      <c r="C68" s="64">
        <v>4.693140794223822</v>
      </c>
      <c r="D68" s="24">
        <f t="shared" si="1"/>
        <v>-0.31670593744089615</v>
      </c>
    </row>
    <row r="69" spans="1:4" ht="15">
      <c r="A69" s="63">
        <v>1944</v>
      </c>
      <c r="B69" s="64">
        <v>0.4</v>
      </c>
      <c r="C69" s="64">
        <v>5.51724137931035</v>
      </c>
      <c r="D69" s="24">
        <f t="shared" si="1"/>
        <v>-0.2032818931591397</v>
      </c>
    </row>
    <row r="70" spans="1:4" ht="15">
      <c r="A70" s="63">
        <v>1945</v>
      </c>
      <c r="B70" s="64">
        <v>0.5</v>
      </c>
      <c r="C70" s="64">
        <v>1.960784313725492</v>
      </c>
      <c r="D70" s="24">
        <f t="shared" si="1"/>
        <v>-0.6834304866495565</v>
      </c>
    </row>
    <row r="71" spans="1:4" ht="15">
      <c r="A71" s="63">
        <v>1946</v>
      </c>
      <c r="B71" s="64">
        <v>1.9</v>
      </c>
      <c r="C71" s="64">
        <v>3.2051282051282075</v>
      </c>
      <c r="D71" s="24">
        <f t="shared" si="1"/>
        <v>-0.38140835814690927</v>
      </c>
    </row>
    <row r="72" spans="1:4" ht="15">
      <c r="A72" s="63">
        <v>1947</v>
      </c>
      <c r="B72" s="64">
        <v>1.4</v>
      </c>
      <c r="C72" s="64">
        <v>9.627329192546572</v>
      </c>
      <c r="D72" s="24">
        <f t="shared" si="1"/>
        <v>0.45580373382746414</v>
      </c>
    </row>
    <row r="73" spans="1:4" ht="15">
      <c r="A73" s="63">
        <v>1948</v>
      </c>
      <c r="B73" s="64">
        <v>1.6</v>
      </c>
      <c r="C73" s="64">
        <v>7.932011331444766</v>
      </c>
      <c r="D73" s="24">
        <f t="shared" si="1"/>
        <v>0.24115057423479502</v>
      </c>
    </row>
    <row r="74" spans="1:4" ht="15">
      <c r="A74" s="63">
        <v>1949</v>
      </c>
      <c r="B74" s="64">
        <v>1.6</v>
      </c>
      <c r="C74" s="64">
        <v>2.4</v>
      </c>
      <c r="D74" s="24">
        <f t="shared" si="1"/>
        <v>-0.5202408257714172</v>
      </c>
    </row>
    <row r="75" spans="1:4" ht="15">
      <c r="A75" s="63">
        <v>1950</v>
      </c>
      <c r="B75" s="64">
        <v>1.6</v>
      </c>
      <c r="C75" s="64">
        <v>0.9</v>
      </c>
      <c r="D75" s="24">
        <f t="shared" si="1"/>
        <v>-0.7266914332597871</v>
      </c>
    </row>
    <row r="76" spans="1:4" ht="15">
      <c r="A76" s="63">
        <v>1951</v>
      </c>
      <c r="B76" s="64">
        <v>1.3</v>
      </c>
      <c r="C76" s="64">
        <v>7.7</v>
      </c>
      <c r="D76" s="24">
        <f t="shared" si="1"/>
        <v>0.1811983244328083</v>
      </c>
    </row>
    <row r="77" spans="1:4" ht="15">
      <c r="A77" s="63">
        <v>1952</v>
      </c>
      <c r="B77" s="64">
        <v>2.2</v>
      </c>
      <c r="C77" s="64">
        <v>7.8</v>
      </c>
      <c r="D77" s="24">
        <f t="shared" si="1"/>
        <v>0.27902068702941124</v>
      </c>
    </row>
    <row r="78" spans="1:4" ht="15">
      <c r="A78" s="63">
        <v>1953</v>
      </c>
      <c r="B78" s="64">
        <v>1.8</v>
      </c>
      <c r="C78" s="64">
        <v>2.9</v>
      </c>
      <c r="D78" s="24">
        <f t="shared" si="1"/>
        <v>-0.4327441813277283</v>
      </c>
    </row>
    <row r="79" spans="1:4" ht="15">
      <c r="A79" s="63">
        <v>1954</v>
      </c>
      <c r="B79" s="64">
        <v>1.5</v>
      </c>
      <c r="C79" s="64">
        <v>1.3</v>
      </c>
      <c r="D79" s="24">
        <f t="shared" si="1"/>
        <v>-0.6809778255700045</v>
      </c>
    </row>
    <row r="80" spans="1:4" ht="15">
      <c r="A80" s="63">
        <v>1955</v>
      </c>
      <c r="B80" s="64">
        <v>1.2</v>
      </c>
      <c r="C80" s="64">
        <v>3.5</v>
      </c>
      <c r="D80" s="24">
        <f t="shared" si="1"/>
        <v>-0.4062032641750769</v>
      </c>
    </row>
    <row r="81" spans="1:4" ht="15">
      <c r="A81" s="63">
        <v>1956</v>
      </c>
      <c r="B81" s="64">
        <v>1.3</v>
      </c>
      <c r="C81" s="64">
        <v>6.2</v>
      </c>
      <c r="D81" s="24">
        <f t="shared" si="1"/>
        <v>-0.025252283055561542</v>
      </c>
    </row>
    <row r="82" spans="1:4" ht="15">
      <c r="A82" s="63">
        <v>1957</v>
      </c>
      <c r="B82" s="64">
        <v>1.6</v>
      </c>
      <c r="C82" s="64">
        <v>3.4</v>
      </c>
      <c r="D82" s="24">
        <f t="shared" si="1"/>
        <v>-0.38260708744583716</v>
      </c>
    </row>
    <row r="83" spans="1:4" ht="15">
      <c r="A83" s="63">
        <v>1958</v>
      </c>
      <c r="B83" s="64">
        <v>2.2</v>
      </c>
      <c r="C83" s="64">
        <v>3.6</v>
      </c>
      <c r="D83" s="24">
        <f t="shared" si="1"/>
        <v>-0.29904101393802457</v>
      </c>
    </row>
    <row r="84" spans="1:4" ht="15">
      <c r="A84" s="63">
        <v>1959</v>
      </c>
      <c r="B84" s="64">
        <v>2.3</v>
      </c>
      <c r="C84" s="64">
        <v>0.9</v>
      </c>
      <c r="D84" s="24">
        <f t="shared" si="1"/>
        <v>-0.661312219776641</v>
      </c>
    </row>
    <row r="85" spans="1:4" ht="15">
      <c r="A85" s="63">
        <v>1960</v>
      </c>
      <c r="B85" s="64">
        <v>1.7</v>
      </c>
      <c r="C85" s="64">
        <v>0.8</v>
      </c>
      <c r="D85" s="24">
        <f t="shared" si="1"/>
        <v>-0.7311149194518956</v>
      </c>
    </row>
    <row r="86" spans="1:4" ht="15">
      <c r="A86" s="63">
        <v>1961</v>
      </c>
      <c r="B86" s="64">
        <v>1.6</v>
      </c>
      <c r="C86" s="64">
        <v>2.7</v>
      </c>
      <c r="D86" s="24">
        <f t="shared" si="1"/>
        <v>-0.4789507042737431</v>
      </c>
    </row>
    <row r="87" spans="1:4" ht="15">
      <c r="A87" s="63">
        <v>1962</v>
      </c>
      <c r="B87" s="64">
        <v>2.1</v>
      </c>
      <c r="C87" s="64">
        <v>3.2</v>
      </c>
      <c r="D87" s="24">
        <f t="shared" si="1"/>
        <v>-0.36343439690870594</v>
      </c>
    </row>
    <row r="88" spans="1:4" ht="15">
      <c r="A88" s="63">
        <v>1963</v>
      </c>
      <c r="B88" s="64">
        <v>2.6</v>
      </c>
      <c r="C88" s="64">
        <v>1.2</v>
      </c>
      <c r="D88" s="24">
        <f aca="true" t="shared" si="2" ref="D88:D137">(((B88-AVERAGE(B$5:B$137))/AVERAGE(B$5:B$137))+((C88-AVERAGE(C$5:C$137))/AVERAGE(C$5:C$137)))/2</f>
        <v>-0.5920024353576188</v>
      </c>
    </row>
    <row r="89" spans="1:4" ht="15">
      <c r="A89" s="63">
        <v>1964</v>
      </c>
      <c r="B89" s="64">
        <v>1.7</v>
      </c>
      <c r="C89" s="64">
        <v>3.2</v>
      </c>
      <c r="D89" s="24">
        <f t="shared" si="2"/>
        <v>-0.4007939474705037</v>
      </c>
    </row>
    <row r="90" spans="1:4" ht="15">
      <c r="A90" s="63">
        <v>1965</v>
      </c>
      <c r="B90" s="64">
        <v>1.5</v>
      </c>
      <c r="C90" s="64">
        <v>5.3</v>
      </c>
      <c r="D90" s="24">
        <f t="shared" si="2"/>
        <v>-0.13044287226768467</v>
      </c>
    </row>
    <row r="91" spans="1:4" ht="15">
      <c r="A91" s="63">
        <v>1966</v>
      </c>
      <c r="B91" s="64">
        <v>1.5</v>
      </c>
      <c r="C91" s="64">
        <v>4.1</v>
      </c>
      <c r="D91" s="24">
        <f t="shared" si="2"/>
        <v>-0.29560335825838063</v>
      </c>
    </row>
    <row r="92" spans="1:4" ht="15">
      <c r="A92" s="63">
        <v>1967</v>
      </c>
      <c r="B92" s="64">
        <v>2.3</v>
      </c>
      <c r="C92" s="64">
        <v>2.6</v>
      </c>
      <c r="D92" s="24">
        <f t="shared" si="2"/>
        <v>-0.4273348646231551</v>
      </c>
    </row>
    <row r="93" spans="1:4" ht="15">
      <c r="A93" s="63">
        <v>1968</v>
      </c>
      <c r="B93" s="64">
        <v>2.5</v>
      </c>
      <c r="C93" s="64">
        <v>3.6</v>
      </c>
      <c r="D93" s="24">
        <f t="shared" si="2"/>
        <v>-0.27102135101667624</v>
      </c>
    </row>
    <row r="94" spans="1:4" ht="15">
      <c r="A94" s="63">
        <v>1969</v>
      </c>
      <c r="B94" s="64">
        <v>2.5</v>
      </c>
      <c r="C94" s="64">
        <v>5.2</v>
      </c>
      <c r="D94" s="24">
        <f t="shared" si="2"/>
        <v>-0.050807369695748256</v>
      </c>
    </row>
    <row r="95" spans="1:4" ht="15">
      <c r="A95" s="63">
        <v>1970</v>
      </c>
      <c r="B95" s="64">
        <v>2.6</v>
      </c>
      <c r="C95" s="64">
        <v>7.2</v>
      </c>
      <c r="D95" s="24">
        <f t="shared" si="2"/>
        <v>0.2337999945958611</v>
      </c>
    </row>
    <row r="96" spans="1:4" ht="15">
      <c r="A96" s="63">
        <v>1971</v>
      </c>
      <c r="B96" s="64">
        <v>4.1</v>
      </c>
      <c r="C96" s="64">
        <v>9</v>
      </c>
      <c r="D96" s="24">
        <f t="shared" si="2"/>
        <v>0.6216390381886465</v>
      </c>
    </row>
    <row r="97" spans="1:4" ht="15">
      <c r="A97" s="63">
        <v>1972</v>
      </c>
      <c r="B97" s="64">
        <v>4.3</v>
      </c>
      <c r="C97" s="64">
        <v>7.9</v>
      </c>
      <c r="D97" s="24">
        <f t="shared" si="2"/>
        <v>0.48892170131140755</v>
      </c>
    </row>
    <row r="98" spans="1:4" ht="15">
      <c r="A98" s="63">
        <v>1973</v>
      </c>
      <c r="B98" s="64">
        <v>3.7</v>
      </c>
      <c r="C98" s="64">
        <v>7.3</v>
      </c>
      <c r="D98" s="24">
        <f t="shared" si="2"/>
        <v>0.35030213247336284</v>
      </c>
    </row>
    <row r="99" spans="1:4" ht="15">
      <c r="A99" s="63">
        <v>1974</v>
      </c>
      <c r="B99" s="64">
        <v>3.7</v>
      </c>
      <c r="C99" s="64">
        <v>14.7</v>
      </c>
      <c r="D99" s="24">
        <f t="shared" si="2"/>
        <v>1.3687917960826546</v>
      </c>
    </row>
    <row r="100" spans="1:4" ht="15">
      <c r="A100" s="63">
        <v>1975</v>
      </c>
      <c r="B100" s="64">
        <v>4.5</v>
      </c>
      <c r="C100" s="64">
        <v>27</v>
      </c>
      <c r="D100" s="24">
        <f t="shared" si="2"/>
        <v>3.136405878610883</v>
      </c>
    </row>
    <row r="101" spans="1:4" ht="15">
      <c r="A101" s="63">
        <v>1976</v>
      </c>
      <c r="B101" s="64">
        <v>5.4</v>
      </c>
      <c r="C101" s="64">
        <v>15.4</v>
      </c>
      <c r="D101" s="24">
        <f t="shared" si="2"/>
        <v>1.623913502798201</v>
      </c>
    </row>
    <row r="102" spans="1:4" ht="15">
      <c r="A102" s="63">
        <v>1977</v>
      </c>
      <c r="B102" s="64">
        <v>5.6</v>
      </c>
      <c r="C102" s="64">
        <v>13.7</v>
      </c>
      <c r="D102" s="24">
        <f t="shared" si="2"/>
        <v>1.4086159229256139</v>
      </c>
    </row>
    <row r="103" spans="1:4" ht="15">
      <c r="A103" s="63">
        <v>1978</v>
      </c>
      <c r="B103" s="64">
        <v>5.5</v>
      </c>
      <c r="C103" s="64">
        <v>11.5</v>
      </c>
      <c r="D103" s="24">
        <f t="shared" si="2"/>
        <v>1.0964818109688887</v>
      </c>
    </row>
    <row r="104" spans="1:4" ht="15">
      <c r="A104" s="63">
        <v>1979</v>
      </c>
      <c r="B104" s="64">
        <v>5.4</v>
      </c>
      <c r="C104" s="64">
        <v>14.3</v>
      </c>
      <c r="D104" s="24">
        <f t="shared" si="2"/>
        <v>1.4725163906400631</v>
      </c>
    </row>
    <row r="105" spans="1:4" ht="15">
      <c r="A105" s="63">
        <v>1980</v>
      </c>
      <c r="B105" s="64">
        <v>6.8</v>
      </c>
      <c r="C105" s="64">
        <v>19.4</v>
      </c>
      <c r="D105" s="24">
        <f t="shared" si="2"/>
        <v>2.3052068830668127</v>
      </c>
    </row>
    <row r="106" spans="1:4" ht="15">
      <c r="A106" s="63">
        <v>1981</v>
      </c>
      <c r="B106" s="64">
        <v>9.6</v>
      </c>
      <c r="C106" s="64">
        <v>11.3</v>
      </c>
      <c r="D106" s="24">
        <f t="shared" si="2"/>
        <v>1.4518904565621995</v>
      </c>
    </row>
    <row r="107" spans="1:4" ht="15">
      <c r="A107" s="63">
        <v>1982</v>
      </c>
      <c r="B107" s="64">
        <v>10.7</v>
      </c>
      <c r="C107" s="64">
        <v>7.3</v>
      </c>
      <c r="D107" s="24">
        <f t="shared" si="2"/>
        <v>1.0040942673048232</v>
      </c>
    </row>
    <row r="108" spans="1:4" ht="15">
      <c r="A108" s="63">
        <v>1983</v>
      </c>
      <c r="B108" s="64">
        <v>11.5</v>
      </c>
      <c r="C108" s="64">
        <v>5.3</v>
      </c>
      <c r="D108" s="24">
        <f t="shared" si="2"/>
        <v>0.8035458917772588</v>
      </c>
    </row>
    <row r="109" spans="1:4" ht="15">
      <c r="A109" s="63">
        <v>1984</v>
      </c>
      <c r="B109" s="64">
        <v>11.8</v>
      </c>
      <c r="C109" s="64">
        <v>4.3</v>
      </c>
      <c r="D109" s="24">
        <f t="shared" si="2"/>
        <v>0.6939318163730271</v>
      </c>
    </row>
    <row r="110" spans="1:4" ht="15">
      <c r="A110" s="63">
        <v>1985</v>
      </c>
      <c r="B110" s="64">
        <v>11.4</v>
      </c>
      <c r="C110" s="64">
        <v>5.5</v>
      </c>
      <c r="D110" s="24">
        <f t="shared" si="2"/>
        <v>0.8217327518019254</v>
      </c>
    </row>
    <row r="111" spans="1:4" ht="15">
      <c r="A111" s="63">
        <v>1986</v>
      </c>
      <c r="B111" s="64">
        <v>11.3</v>
      </c>
      <c r="C111" s="64">
        <v>3.1</v>
      </c>
      <c r="D111" s="24">
        <f t="shared" si="2"/>
        <v>0.48207189218008417</v>
      </c>
    </row>
    <row r="112" spans="1:4" ht="15">
      <c r="A112" s="63">
        <v>1987</v>
      </c>
      <c r="B112" s="64">
        <v>10.4</v>
      </c>
      <c r="C112" s="64">
        <v>5</v>
      </c>
      <c r="D112" s="24">
        <f t="shared" si="2"/>
        <v>0.659517006234641</v>
      </c>
    </row>
    <row r="113" spans="1:4" ht="15">
      <c r="A113" s="63">
        <v>1988</v>
      </c>
      <c r="B113" s="64">
        <v>8.6</v>
      </c>
      <c r="C113" s="64">
        <v>5.9</v>
      </c>
      <c r="D113" s="24">
        <f t="shared" si="2"/>
        <v>0.6152693931995732</v>
      </c>
    </row>
    <row r="114" spans="1:4" ht="15">
      <c r="A114" s="63">
        <v>1989</v>
      </c>
      <c r="B114" s="64">
        <v>7.2</v>
      </c>
      <c r="C114" s="64">
        <v>7.2</v>
      </c>
      <c r="D114" s="24">
        <f t="shared" si="2"/>
        <v>0.6634348260565351</v>
      </c>
    </row>
    <row r="115" spans="1:4" ht="15">
      <c r="A115" s="63">
        <v>1990</v>
      </c>
      <c r="B115" s="64">
        <v>7.1</v>
      </c>
      <c r="C115" s="64">
        <v>6.8</v>
      </c>
      <c r="D115" s="24">
        <f t="shared" si="2"/>
        <v>0.5990414430858535</v>
      </c>
    </row>
    <row r="116" spans="1:4" ht="15">
      <c r="A116" s="63">
        <v>1991</v>
      </c>
      <c r="B116" s="64">
        <v>8.9</v>
      </c>
      <c r="C116" s="64">
        <v>7</v>
      </c>
      <c r="D116" s="24">
        <f t="shared" si="2"/>
        <v>0.7946861682790595</v>
      </c>
    </row>
    <row r="117" spans="1:4" ht="15">
      <c r="A117" s="63">
        <v>1992</v>
      </c>
      <c r="B117" s="64">
        <v>9.9</v>
      </c>
      <c r="C117" s="64">
        <v>3.2</v>
      </c>
      <c r="D117" s="24">
        <f t="shared" si="2"/>
        <v>0.36507683904634997</v>
      </c>
    </row>
    <row r="118" spans="1:4" ht="15">
      <c r="A118" s="63">
        <v>1993</v>
      </c>
      <c r="B118" s="64">
        <v>10.4</v>
      </c>
      <c r="C118" s="64">
        <v>2.1</v>
      </c>
      <c r="D118" s="24">
        <f t="shared" si="2"/>
        <v>0.2603791650904592</v>
      </c>
    </row>
    <row r="119" spans="1:4" ht="15">
      <c r="A119" s="63">
        <v>1994</v>
      </c>
      <c r="B119" s="64">
        <v>9.5</v>
      </c>
      <c r="C119" s="64">
        <v>1.4</v>
      </c>
      <c r="D119" s="24">
        <f t="shared" si="2"/>
        <v>0.07997655949850824</v>
      </c>
    </row>
    <row r="120" spans="1:4" ht="15">
      <c r="A120" s="63">
        <v>1995</v>
      </c>
      <c r="B120" s="64">
        <v>8.6</v>
      </c>
      <c r="C120" s="64">
        <v>2.6</v>
      </c>
      <c r="D120" s="24">
        <f t="shared" si="2"/>
        <v>0.1610780567251593</v>
      </c>
    </row>
    <row r="121" spans="1:4" ht="15">
      <c r="A121" s="63">
        <v>1996</v>
      </c>
      <c r="B121" s="64">
        <v>8.1</v>
      </c>
      <c r="C121" s="64">
        <v>3.1</v>
      </c>
      <c r="D121" s="24">
        <f t="shared" si="2"/>
        <v>0.1831954876857021</v>
      </c>
    </row>
    <row r="122" spans="1:4" ht="15">
      <c r="A122" s="63">
        <v>1997</v>
      </c>
      <c r="B122" s="64">
        <v>6.9</v>
      </c>
      <c r="C122" s="64">
        <v>2.1</v>
      </c>
      <c r="D122" s="24">
        <f t="shared" si="2"/>
        <v>-0.06651690232527102</v>
      </c>
    </row>
    <row r="123" spans="1:4" ht="15">
      <c r="A123" s="63">
        <v>1998</v>
      </c>
      <c r="B123" s="64">
        <v>6.2</v>
      </c>
      <c r="C123" s="64">
        <v>2</v>
      </c>
      <c r="D123" s="24">
        <f t="shared" si="2"/>
        <v>-0.14565948964097508</v>
      </c>
    </row>
    <row r="124" spans="1:4" ht="15">
      <c r="A124" s="63">
        <v>1999</v>
      </c>
      <c r="B124" s="64">
        <v>6</v>
      </c>
      <c r="C124" s="64">
        <v>2.1</v>
      </c>
      <c r="D124" s="24">
        <f t="shared" si="2"/>
        <v>-0.15057589108931596</v>
      </c>
    </row>
    <row r="125" spans="1:4" ht="15">
      <c r="A125" s="63">
        <v>2000</v>
      </c>
      <c r="B125" s="64">
        <v>5.4</v>
      </c>
      <c r="C125" s="64">
        <v>0.7</v>
      </c>
      <c r="D125" s="24">
        <f t="shared" si="2"/>
        <v>-0.39930245058782454</v>
      </c>
    </row>
    <row r="126" spans="1:4" ht="15">
      <c r="A126" s="63">
        <v>2001</v>
      </c>
      <c r="B126" s="64">
        <v>5.1</v>
      </c>
      <c r="C126" s="64">
        <v>1.6</v>
      </c>
      <c r="D126" s="24">
        <f t="shared" si="2"/>
        <v>-0.3034517490161509</v>
      </c>
    </row>
    <row r="127" spans="1:4" ht="15">
      <c r="A127" s="63">
        <v>2002</v>
      </c>
      <c r="B127" s="64">
        <v>5.2</v>
      </c>
      <c r="C127" s="64">
        <v>2.3</v>
      </c>
      <c r="D127" s="24">
        <f t="shared" si="2"/>
        <v>-0.19776824454779549</v>
      </c>
    </row>
    <row r="128" spans="1:4" ht="15">
      <c r="A128" s="63">
        <v>2003</v>
      </c>
      <c r="B128" s="64">
        <v>5</v>
      </c>
      <c r="C128" s="64">
        <v>2.5</v>
      </c>
      <c r="D128" s="24">
        <f t="shared" si="2"/>
        <v>-0.18892127216357835</v>
      </c>
    </row>
    <row r="129" spans="1:4" ht="15">
      <c r="A129" s="63">
        <v>2004</v>
      </c>
      <c r="B129" s="64">
        <v>4.8</v>
      </c>
      <c r="C129" s="64">
        <v>2.6</v>
      </c>
      <c r="D129" s="24">
        <f t="shared" si="2"/>
        <v>-0.19383767361191923</v>
      </c>
    </row>
    <row r="130" spans="1:4" ht="15">
      <c r="A130" s="63">
        <v>2005</v>
      </c>
      <c r="B130" s="64">
        <v>4.9</v>
      </c>
      <c r="C130" s="64">
        <v>2.4</v>
      </c>
      <c r="D130" s="24">
        <f t="shared" si="2"/>
        <v>-0.21202453363658574</v>
      </c>
    </row>
    <row r="131" spans="1:4" ht="15">
      <c r="A131" s="63">
        <v>2006</v>
      </c>
      <c r="B131" s="64">
        <v>5.4</v>
      </c>
      <c r="C131" s="64">
        <v>2.9</v>
      </c>
      <c r="D131" s="24">
        <f t="shared" si="2"/>
        <v>-0.0965082262715486</v>
      </c>
    </row>
    <row r="132" spans="1:4" ht="15">
      <c r="A132" s="63">
        <v>2007</v>
      </c>
      <c r="B132" s="64">
        <v>5.3</v>
      </c>
      <c r="C132" s="64">
        <v>2.2</v>
      </c>
      <c r="D132" s="24">
        <f t="shared" si="2"/>
        <v>-0.202191730739904</v>
      </c>
    </row>
    <row r="133" spans="1:4" ht="15">
      <c r="A133" s="63">
        <v>2008</v>
      </c>
      <c r="B133" s="64">
        <v>5.7</v>
      </c>
      <c r="C133" s="64">
        <v>3</v>
      </c>
      <c r="D133" s="24">
        <f t="shared" si="2"/>
        <v>-0.0547251895176423</v>
      </c>
    </row>
    <row r="134" spans="1:4" ht="15">
      <c r="A134" s="63">
        <v>2009</v>
      </c>
      <c r="B134" s="64">
        <v>7.7</v>
      </c>
      <c r="C134" s="64">
        <v>1.3</v>
      </c>
      <c r="D134" s="24">
        <f t="shared" si="2"/>
        <v>-0.10190479186213952</v>
      </c>
    </row>
    <row r="135" spans="1:4" ht="15">
      <c r="A135" s="63">
        <v>2010</v>
      </c>
      <c r="B135" s="64">
        <v>7.8</v>
      </c>
      <c r="C135" s="64">
        <v>2.8</v>
      </c>
      <c r="D135" s="24">
        <f t="shared" si="2"/>
        <v>0.11388570326667978</v>
      </c>
    </row>
    <row r="136" spans="1:4" ht="15">
      <c r="A136" s="63">
        <v>2011</v>
      </c>
      <c r="B136" s="64">
        <v>8.1</v>
      </c>
      <c r="C136" s="64">
        <v>2.5</v>
      </c>
      <c r="D136" s="24">
        <f t="shared" si="2"/>
        <v>0.1006152446903541</v>
      </c>
    </row>
    <row r="137" spans="1:4" ht="15">
      <c r="A137" s="63">
        <v>2012</v>
      </c>
      <c r="B137" s="64">
        <v>7.9</v>
      </c>
      <c r="C137" s="64">
        <v>1.4</v>
      </c>
      <c r="D137" s="24">
        <f t="shared" si="2"/>
        <v>-0.06946164274868269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</dc:creator>
  <cp:keywords/>
  <dc:description/>
  <cp:lastModifiedBy>User1</cp:lastModifiedBy>
  <dcterms:created xsi:type="dcterms:W3CDTF">2012-08-03T18:51:45Z</dcterms:created>
  <dcterms:modified xsi:type="dcterms:W3CDTF">2013-10-30T02:03:29Z</dcterms:modified>
  <cp:category/>
  <cp:version/>
  <cp:contentType/>
  <cp:contentStatus/>
</cp:coreProperties>
</file>